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tabRatio="881" firstSheet="28" activeTab="30"/>
  </bookViews>
  <sheets>
    <sheet name="MEZZI" sheetId="1" r:id="rId1"/>
    <sheet name="PARAMETRI" sheetId="2" r:id="rId2"/>
    <sheet name="RENDICONTAZIONE" sheetId="3" r:id="rId3"/>
    <sheet name="1,1_Leas_Mezzi" sheetId="4" r:id="rId4"/>
    <sheet name="1,2_Ass_Mezzi" sheetId="5" r:id="rId5"/>
    <sheet name="1,3_Manu_Ord" sheetId="6" r:id="rId6"/>
    <sheet name="1,4_Manu_Stra" sheetId="7" r:id="rId7"/>
    <sheet name="1,5_Carbur" sheetId="8" r:id="rId8"/>
    <sheet name="1,6_Pedaggi" sheetId="9" r:id="rId9"/>
    <sheet name="1,7_Pratiche" sheetId="10" r:id="rId10"/>
    <sheet name="1,8_Radio" sheetId="11" r:id="rId11"/>
    <sheet name="1,9_Ammort_Attrez" sheetId="12" r:id="rId12"/>
    <sheet name="1,10_Ammort_Mezzi" sheetId="13" r:id="rId13"/>
    <sheet name="1,11_Ammort_Altri" sheetId="14" r:id="rId14"/>
    <sheet name="1,12_Hardware_Software" sheetId="15" r:id="rId15"/>
    <sheet name="2,1__Manut_Attr" sheetId="16" r:id="rId16"/>
    <sheet name="2,2_Leasing_Attr" sheetId="17" r:id="rId17"/>
    <sheet name="2,3_Mat_Consumo" sheetId="18" r:id="rId18"/>
    <sheet name="2,4_Ossigeno" sheetId="19" r:id="rId19"/>
    <sheet name="2,5_Pulizia" sheetId="20" r:id="rId20"/>
    <sheet name="3,1_Locazione" sheetId="21" r:id="rId21"/>
    <sheet name="3,2_Manut_Ord" sheetId="22" r:id="rId22"/>
    <sheet name="3,3_Utenze" sheetId="23" r:id="rId23"/>
    <sheet name="3,4_Cancelleria" sheetId="24" r:id="rId24"/>
    <sheet name="3,5_Privacy" sheetId="25" r:id="rId25"/>
    <sheet name="3,6_ServiziTerzi" sheetId="26" r:id="rId26"/>
    <sheet name="3,7_Tasse" sheetId="27" r:id="rId27"/>
    <sheet name="3,8_Amm_Hardware" sheetId="28" r:id="rId28"/>
    <sheet name="3,9_Amm_Software" sheetId="29" r:id="rId29"/>
    <sheet name="4,1_Pers_Dip_Ope" sheetId="30" r:id="rId30"/>
    <sheet name="4,2_Per_Amm" sheetId="31" r:id="rId31"/>
    <sheet name="4,3_Divise" sheetId="32" r:id="rId32"/>
    <sheet name="4,4_Assicur" sheetId="33" r:id="rId33"/>
    <sheet name="4,5_Accertamenti" sheetId="34" r:id="rId34"/>
    <sheet name="4,6_Formazione" sheetId="35" r:id="rId35"/>
    <sheet name="4,7_Lavoro_Autonomo" sheetId="36" r:id="rId36"/>
  </sheets>
  <definedNames>
    <definedName name="_xlnm.Print_Area" localSheetId="2">'RENDICONTAZIONE'!$B$1:$N$42</definedName>
  </definedNames>
  <calcPr fullCalcOnLoad="1"/>
</workbook>
</file>

<file path=xl/sharedStrings.xml><?xml version="1.0" encoding="utf-8"?>
<sst xmlns="http://schemas.openxmlformats.org/spreadsheetml/2006/main" count="625" uniqueCount="244">
  <si>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</si>
  <si>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</si>
  <si>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</si>
  <si>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</si>
  <si>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</si>
  <si>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</si>
  <si>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</si>
  <si>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</si>
  <si>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</si>
  <si>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</si>
  <si>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</si>
  <si>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</si>
  <si>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</si>
  <si>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</si>
  <si>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</si>
  <si>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</si>
  <si>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</si>
  <si>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</si>
  <si>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</si>
  <si>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</si>
  <si>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</si>
  <si>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</si>
  <si>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</si>
  <si>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N. Ord.</t>
  </si>
  <si>
    <t>n. fattura</t>
  </si>
  <si>
    <t>data</t>
  </si>
  <si>
    <t>importo</t>
  </si>
  <si>
    <t>Voce di costo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</si>
  <si>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</si>
  <si>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</si>
  <si>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</si>
  <si>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</si>
  <si>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</si>
  <si>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</si>
  <si>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</si>
  <si>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</si>
  <si>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</si>
  <si>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</si>
  <si>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</si>
  <si>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</si>
  <si>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</si>
  <si>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</si>
  <si>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</si>
  <si>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</si>
  <si>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</si>
  <si>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</si>
  <si>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attrezzatura ambulanze, automediche</t>
  </si>
  <si>
    <t>ambulanze, automediche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</si>
  <si>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</si>
  <si>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</si>
  <si>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</si>
  <si>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</si>
  <si>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leasing / locazione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</si>
  <si>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</si>
  <si>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</si>
  <si>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</si>
  <si>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</si>
  <si>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</si>
  <si>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</si>
  <si>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</si>
  <si>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</si>
  <si>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</si>
  <si>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</si>
  <si>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</si>
  <si>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</si>
  <si>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</si>
  <si>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</si>
  <si>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</si>
  <si>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</si>
  <si>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divise</t>
  </si>
  <si>
    <t>assicurazione volontari</t>
  </si>
  <si>
    <t>accertamenti sanitari obbligatori</t>
  </si>
  <si>
    <t>formazione obbligatoria</t>
  </si>
  <si>
    <t>prestazioni lavoro autonomo</t>
  </si>
  <si>
    <t>ASUR</t>
  </si>
  <si>
    <t>AALS</t>
  </si>
  <si>
    <t>ABLS</t>
  </si>
  <si>
    <t xml:space="preserve"> al costo </t>
  </si>
  <si>
    <t>aals</t>
  </si>
  <si>
    <t>abls</t>
  </si>
  <si>
    <t>auto</t>
  </si>
  <si>
    <t>tipo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</si>
  <si>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</si>
  <si>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</si>
  <si>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</si>
  <si>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</si>
  <si>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</si>
  <si>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</si>
  <si>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</si>
  <si>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</si>
  <si>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</si>
  <si>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</si>
  <si>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 xml:space="preserve">Budget 2018 AV: </t>
  </si>
  <si>
    <t xml:space="preserve">KM convenzionati AV: </t>
  </si>
  <si>
    <t xml:space="preserve">SERVIZI Convenzionati AV: </t>
  </si>
  <si>
    <t>Percentuale Associazione</t>
  </si>
  <si>
    <t>N. Mezzi AALS</t>
  </si>
  <si>
    <t>N. Mezzi ABLS</t>
  </si>
  <si>
    <t>TABELLA VALORI 675/2017</t>
  </si>
  <si>
    <t>N. Auto Mediche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</si>
  <si>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</si>
  <si>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</si>
  <si>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</si>
  <si>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</si>
  <si>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</si>
  <si>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</si>
  <si>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</si>
  <si>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</si>
  <si>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</si>
  <si>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</si>
  <si>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</si>
  <si>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</si>
  <si>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</si>
  <si>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</si>
  <si>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</si>
  <si>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</si>
  <si>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</si>
  <si>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</si>
  <si>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</si>
  <si>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</si>
  <si>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</si>
  <si>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</si>
  <si>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</si>
  <si>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</si>
  <si>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</si>
  <si>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</si>
  <si>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3.9 - software</t>
  </si>
  <si>
    <t xml:space="preserve">3.8 - hardware 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</si>
  <si>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</si>
  <si>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</si>
  <si>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</si>
  <si>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</si>
  <si>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</si>
  <si>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</si>
  <si>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 xml:space="preserve">Area Vasta: </t>
  </si>
  <si>
    <t>AV2</t>
  </si>
  <si>
    <t>Area Vasta</t>
  </si>
  <si>
    <t>KM</t>
  </si>
  <si>
    <t>Servizi</t>
  </si>
  <si>
    <t>Budget</t>
  </si>
  <si>
    <t>AV1</t>
  </si>
  <si>
    <t>AV3</t>
  </si>
  <si>
    <t>AV4</t>
  </si>
  <si>
    <t>AV5</t>
  </si>
  <si>
    <r>
      <t xml:space="preserve">Compilare le </t>
    </r>
    <r>
      <rPr>
        <b/>
        <u val="single"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AV e associazione</t>
    </r>
  </si>
  <si>
    <t xml:space="preserve">Anno: </t>
  </si>
  <si>
    <t>L/100KM</t>
  </si>
  <si>
    <t>TETTO</t>
  </si>
  <si>
    <t>RICONOSCIUTO</t>
  </si>
  <si>
    <t>DATI MINISTERO</t>
  </si>
  <si>
    <t>€/L Medio 2018</t>
  </si>
  <si>
    <t>Litri Riconosciuti</t>
  </si>
  <si>
    <t xml:space="preserve"> TETTO MASSIMO EMERGENZA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</si>
  <si>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</si>
  <si>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</si>
  <si>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</si>
  <si>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</si>
  <si>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</si>
  <si>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</si>
  <si>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</si>
  <si>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</si>
  <si>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importo 2018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</si>
  <si>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</si>
  <si>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</si>
  <si>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</si>
  <si>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</si>
  <si>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</si>
  <si>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dettaglio costi mezzi</t>
  </si>
  <si>
    <t>chilometri</t>
  </si>
  <si>
    <t>marca - modello</t>
  </si>
  <si>
    <t>targa</t>
  </si>
  <si>
    <t>ambul.       A-ALS</t>
  </si>
  <si>
    <t>ambul.        A-BLSD</t>
  </si>
  <si>
    <t>auto medica</t>
  </si>
  <si>
    <t>ambul.     B</t>
  </si>
  <si>
    <t>manuten. ordinaria</t>
  </si>
  <si>
    <t>manuten. straordinaria</t>
  </si>
  <si>
    <t>assicurazione</t>
  </si>
  <si>
    <t>pratiche amministr.</t>
  </si>
  <si>
    <t>al 01/01/2018</t>
  </si>
  <si>
    <t>al 31/12/2018</t>
  </si>
  <si>
    <t>TOTALE KM MEZZO</t>
  </si>
  <si>
    <t>TOTALE KM ASUR</t>
  </si>
  <si>
    <t>% ASUR su TOT KM</t>
  </si>
  <si>
    <t>MEZZO*</t>
  </si>
  <si>
    <t>Scadenza</t>
  </si>
  <si>
    <t>Scadenza va compilato con la data di fine copertura</t>
  </si>
  <si>
    <t>Decorrenza va compilato con la data di inizio copertura assicurativa</t>
  </si>
  <si>
    <t>IMPORTI IN EURO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</si>
  <si>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</si>
  <si>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</si>
  <si>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</si>
  <si>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</si>
  <si>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</si>
  <si>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</si>
  <si>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</si>
  <si>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</si>
  <si>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</si>
  <si>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</si>
  <si>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</si>
  <si>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</si>
  <si>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Già rimborsato al 31/12/2017</t>
  </si>
  <si>
    <t>1.11 - Altri ammortamenti inerenti al trasporto sanitario</t>
  </si>
  <si>
    <t>Perc.</t>
  </si>
  <si>
    <t>TETTO MAX</t>
  </si>
  <si>
    <t xml:space="preserve">NOTA BENE: non è obbligatorio ai fini della rendicontazione secondo la det. 675/2017 censire tutti i mezzi. 
L'associazione ha facoltà di lasciare vuoto questo elenco e lavorare solo nel foglio PARAMETRI 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</si>
  <si>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</si>
  <si>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</si>
  <si>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</si>
  <si>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</si>
  <si>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</si>
  <si>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</si>
  <si>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</si>
  <si>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*N. Postazioni</t>
  </si>
  <si>
    <t>perc.anno</t>
  </si>
  <si>
    <t>Quota Annua %</t>
  </si>
  <si>
    <t>%Annuo</t>
  </si>
  <si>
    <t>3.3 - costi gestione (utenze)</t>
  </si>
  <si>
    <t>ENERGIA ELETTRICA ACQUA E GAS</t>
  </si>
  <si>
    <t>LAVANDERIA e BIANCHERIA</t>
  </si>
  <si>
    <t>SMALTIMENTO RIFIUTI SPECIALI</t>
  </si>
  <si>
    <t>STAND BY PRESSO SEDE</t>
  </si>
  <si>
    <t>SI</t>
  </si>
  <si>
    <t>NO</t>
  </si>
  <si>
    <t>LINEA FISSA</t>
  </si>
  <si>
    <t>MOBILE</t>
  </si>
  <si>
    <t>Servizi 2018 resi per 118</t>
  </si>
  <si>
    <t>Numero mezzi in convenzione</t>
  </si>
  <si>
    <t>UTIF 2018</t>
  </si>
  <si>
    <t>1.8 - Ammort. impianti radio</t>
  </si>
  <si>
    <t>3.2 - manutenzione ordinaria immobili destinati a sede</t>
  </si>
  <si>
    <t>NOME</t>
  </si>
  <si>
    <t>TELEFONIA</t>
  </si>
  <si>
    <t>UTENZE</t>
  </si>
  <si>
    <t>manutenzione ordinaria immobili destinati a sede</t>
  </si>
  <si>
    <t>Risparmio</t>
  </si>
  <si>
    <t>TABELLA CONVENZIONE 2017</t>
  </si>
  <si>
    <t>PROGRAMMATI SU FOGlIO SEPARATO</t>
  </si>
  <si>
    <t>No Programmati</t>
  </si>
  <si>
    <t>Già rimborsato al 31/12/2016</t>
  </si>
  <si>
    <t>IMPORTO 2017</t>
  </si>
  <si>
    <t>importo 2017</t>
  </si>
  <si>
    <t>Percentuale KM Emergenza</t>
  </si>
  <si>
    <t>Copia da foglio PROGRAMMATI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</si>
</sst>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.00_ ;\-#,##0.00\ 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_-* #,##0.00\ [$€-410]_-;\-* #,##0.00\ [$€-410]_-;_-* &quot;-&quot;??\ [$€-410]_-;_-@_-"/>
    <numFmt numFmtId="186" formatCode="#,##0.00\ &quot;€&quot;"/>
    <numFmt numFmtId="187" formatCode="#,##0.0"/>
    <numFmt numFmtId="188" formatCode="#,##0.000"/>
    <numFmt numFmtId="189" formatCode="0.0%"/>
    <numFmt numFmtId="190" formatCode="#,##0\ &quot;€&quot;"/>
    <numFmt numFmtId="191" formatCode="#,##0.00\ _€"/>
    <numFmt numFmtId="192" formatCode="_(* #,##0_);_(* \(#,##0\);_(* &quot;-&quot;??_);_(@_)"/>
    <numFmt numFmtId="193" formatCode="_-[$€-410]\ * #,##0.00_-;\-[$€-410]\ * #,##0.00_-;_-[$€-410]\ * &quot;-&quot;??_-;_-@_-"/>
    <numFmt numFmtId="194" formatCode="#,##0.0000"/>
    <numFmt numFmtId="195" formatCode="&quot;€&quot;\ #,##0.00"/>
    <numFmt numFmtId="196" formatCode="[$-410]dddd\ d\ mmmm\ yyyy"/>
    <numFmt numFmtId="197" formatCode="#,##0.00_ ;[Red]\-#,##0.00\ "/>
    <numFmt numFmtId="198" formatCode="0_ ;\-0\ "/>
    <numFmt numFmtId="199" formatCode="dd/mm/yy;@"/>
    <numFmt numFmtId="200" formatCode="#,##0_ ;[Red]\-#,##0\ "/>
    <numFmt numFmtId="201" formatCode="mmm\-yyyy"/>
    <numFmt numFmtId="202" formatCode="0.0"/>
    <numFmt numFmtId="203" formatCode="[$-410]mmmm\-yy;@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0"/>
      <color indexed="56"/>
      <name val="Calibri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"/>
      <family val="2"/>
    </font>
    <font>
      <b/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</font>
    <font>
      <sz val="11"/>
      <color theme="5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2060"/>
      <name val="Calibri"/>
      <family val="2"/>
    </font>
    <font>
      <sz val="10"/>
      <color theme="0" tint="-0.04997999966144562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3" tint="0.3999499976634979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499976634979"/>
      </top>
      <bottom style="thick">
        <color theme="3" tint="0.39991000294685364"/>
      </bottom>
    </border>
    <border>
      <left style="thick">
        <color theme="3" tint="0.3999499976634979"/>
      </left>
      <right style="thick">
        <color theme="3" tint="0.3999499976634979"/>
      </right>
      <top>
        <color indexed="63"/>
      </top>
      <bottom style="thick">
        <color theme="3" tint="0.39991000294685364"/>
      </bottom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1000294685364"/>
      </top>
      <bottom style="thick">
        <color theme="3" tint="0.39991000294685364"/>
      </bottom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1000294685364"/>
      </top>
      <bottom style="thick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100029468536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1" applyNumberFormat="0" applyAlignment="0" applyProtection="0"/>
    <xf numFmtId="0" fontId="52" fillId="0" borderId="2" applyNumberFormat="0" applyFill="0" applyAlignment="0" applyProtection="0"/>
    <xf numFmtId="0" fontId="53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5" fillId="26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0" fontId="56" fillId="18" borderId="5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9" fillId="28" borderId="0" applyNumberFormat="0" applyBorder="0" applyAlignment="0" applyProtection="0"/>
    <xf numFmtId="0" fontId="6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0" borderId="10" xfId="0" applyFill="1" applyBorder="1" applyAlignment="1">
      <alignment vertical="center" wrapText="1"/>
    </xf>
    <xf numFmtId="0" fontId="0" fillId="3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vertical="top"/>
    </xf>
    <xf numFmtId="0" fontId="0" fillId="31" borderId="11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0" fontId="0" fillId="31" borderId="12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190" fontId="0" fillId="31" borderId="10" xfId="55" applyNumberFormat="1" applyFont="1" applyFill="1" applyBorder="1" applyAlignment="1">
      <alignment horizontal="center" vertical="center"/>
    </xf>
    <xf numFmtId="186" fontId="61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186" fontId="61" fillId="33" borderId="10" xfId="0" applyNumberFormat="1" applyFont="1" applyFill="1" applyBorder="1" applyAlignment="1">
      <alignment horizontal="center" wrapText="1"/>
    </xf>
    <xf numFmtId="186" fontId="62" fillId="29" borderId="10" xfId="68" applyNumberFormat="1" applyFont="1" applyBorder="1" applyAlignment="1">
      <alignment wrapText="1"/>
    </xf>
    <xf numFmtId="186" fontId="53" fillId="23" borderId="10" xfId="42" applyNumberFormat="1" applyFont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vertical="center" wrapText="1"/>
    </xf>
    <xf numFmtId="4" fontId="1" fillId="31" borderId="10" xfId="0" applyNumberFormat="1" applyFont="1" applyFill="1" applyBorder="1" applyAlignment="1">
      <alignment vertical="center"/>
    </xf>
    <xf numFmtId="186" fontId="8" fillId="31" borderId="10" xfId="0" applyNumberFormat="1" applyFont="1" applyFill="1" applyBorder="1" applyAlignment="1">
      <alignment vertical="center"/>
    </xf>
    <xf numFmtId="186" fontId="10" fillId="31" borderId="10" xfId="0" applyNumberFormat="1" applyFont="1" applyFill="1" applyBorder="1" applyAlignment="1">
      <alignment vertical="center"/>
    </xf>
    <xf numFmtId="186" fontId="53" fillId="22" borderId="10" xfId="40" applyNumberFormat="1" applyFon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186" fontId="60" fillId="34" borderId="0" xfId="68" applyNumberFormat="1" applyFill="1" applyAlignment="1">
      <alignment horizontal="right" wrapText="1"/>
    </xf>
    <xf numFmtId="10" fontId="60" fillId="34" borderId="0" xfId="55" applyNumberFormat="1" applyFont="1" applyFill="1" applyAlignment="1">
      <alignment horizontal="right" wrapText="1"/>
    </xf>
    <xf numFmtId="20" fontId="0" fillId="34" borderId="0" xfId="0" applyNumberFormat="1" applyFill="1" applyAlignment="1">
      <alignment horizontal="center" vertical="center"/>
    </xf>
    <xf numFmtId="0" fontId="0" fillId="34" borderId="0" xfId="0" applyFont="1" applyFill="1" applyAlignment="1">
      <alignment vertical="top" wrapText="1"/>
    </xf>
    <xf numFmtId="186" fontId="61" fillId="34" borderId="0" xfId="0" applyNumberFormat="1" applyFont="1" applyFill="1" applyAlignment="1">
      <alignment wrapText="1"/>
    </xf>
    <xf numFmtId="186" fontId="53" fillId="34" borderId="0" xfId="42" applyNumberFormat="1" applyFont="1" applyFill="1" applyAlignment="1">
      <alignment wrapText="1"/>
    </xf>
    <xf numFmtId="186" fontId="62" fillId="34" borderId="0" xfId="68" applyNumberFormat="1" applyFont="1" applyFill="1" applyAlignment="1">
      <alignment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86" fontId="60" fillId="34" borderId="10" xfId="68" applyNumberFormat="1" applyFill="1" applyBorder="1" applyAlignment="1">
      <alignment horizontal="right" wrapText="1"/>
    </xf>
    <xf numFmtId="10" fontId="60" fillId="34" borderId="10" xfId="55" applyNumberFormat="1" applyFont="1" applyFill="1" applyBorder="1" applyAlignment="1">
      <alignment horizontal="right" wrapText="1"/>
    </xf>
    <xf numFmtId="186" fontId="63" fillId="35" borderId="10" xfId="0" applyNumberFormat="1" applyFont="1" applyFill="1" applyBorder="1" applyAlignment="1">
      <alignment horizontal="center" vertical="center"/>
    </xf>
    <xf numFmtId="186" fontId="64" fillId="10" borderId="10" xfId="29" applyNumberFormat="1" applyFont="1" applyBorder="1" applyAlignment="1">
      <alignment vertical="center"/>
    </xf>
    <xf numFmtId="186" fontId="65" fillId="34" borderId="10" xfId="68" applyNumberFormat="1" applyFont="1" applyFill="1" applyBorder="1" applyAlignment="1">
      <alignment horizontal="center" wrapText="1"/>
    </xf>
    <xf numFmtId="10" fontId="65" fillId="34" borderId="10" xfId="55" applyNumberFormat="1" applyFont="1" applyFill="1" applyBorder="1" applyAlignment="1">
      <alignment horizontal="center" wrapText="1"/>
    </xf>
    <xf numFmtId="3" fontId="62" fillId="29" borderId="13" xfId="55" applyNumberFormat="1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10" fontId="62" fillId="29" borderId="10" xfId="55" applyNumberFormat="1" applyFont="1" applyFill="1" applyBorder="1" applyAlignment="1">
      <alignment horizontal="center"/>
    </xf>
    <xf numFmtId="3" fontId="62" fillId="29" borderId="10" xfId="55" applyNumberFormat="1" applyFont="1" applyFill="1" applyBorder="1" applyAlignment="1">
      <alignment horizontal="center"/>
    </xf>
    <xf numFmtId="186" fontId="62" fillId="29" borderId="10" xfId="55" applyNumberFormat="1" applyFont="1" applyFill="1" applyBorder="1" applyAlignment="1">
      <alignment horizontal="center"/>
    </xf>
    <xf numFmtId="0" fontId="1" fillId="32" borderId="14" xfId="0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 applyProtection="1">
      <alignment horizontal="center"/>
      <protection locked="0"/>
    </xf>
    <xf numFmtId="1" fontId="1" fillId="32" borderId="16" xfId="0" applyNumberFormat="1" applyFont="1" applyFill="1" applyBorder="1" applyAlignment="1" applyProtection="1">
      <alignment horizontal="center"/>
      <protection locked="0"/>
    </xf>
    <xf numFmtId="3" fontId="1" fillId="32" borderId="16" xfId="0" applyNumberFormat="1" applyFont="1" applyFill="1" applyBorder="1" applyAlignment="1" applyProtection="1">
      <alignment horizontal="center"/>
      <protection locked="0"/>
    </xf>
    <xf numFmtId="3" fontId="1" fillId="32" borderId="17" xfId="0" applyNumberFormat="1" applyFont="1" applyFill="1" applyBorder="1" applyAlignment="1" applyProtection="1">
      <alignment horizontal="center"/>
      <protection locked="0"/>
    </xf>
    <xf numFmtId="187" fontId="1" fillId="32" borderId="17" xfId="0" applyNumberFormat="1" applyFont="1" applyFill="1" applyBorder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44" fontId="0" fillId="0" borderId="0" xfId="69" applyFont="1" applyAlignment="1">
      <alignment/>
    </xf>
    <xf numFmtId="2" fontId="62" fillId="29" borderId="10" xfId="55" applyNumberFormat="1" applyFont="1" applyFill="1" applyBorder="1" applyAlignment="1">
      <alignment horizontal="center"/>
    </xf>
    <xf numFmtId="194" fontId="62" fillId="29" borderId="10" xfId="55" applyNumberFormat="1" applyFont="1" applyFill="1" applyBorder="1" applyAlignment="1">
      <alignment horizontal="center"/>
    </xf>
    <xf numFmtId="4" fontId="62" fillId="29" borderId="10" xfId="55" applyNumberFormat="1" applyFont="1" applyFill="1" applyBorder="1" applyAlignment="1">
      <alignment/>
    </xf>
    <xf numFmtId="10" fontId="62" fillId="29" borderId="10" xfId="55" applyNumberFormat="1" applyFont="1" applyFill="1" applyBorder="1" applyAlignment="1">
      <alignment/>
    </xf>
    <xf numFmtId="193" fontId="0" fillId="31" borderId="10" xfId="0" applyNumberFormat="1" applyFont="1" applyFill="1" applyBorder="1" applyAlignment="1">
      <alignment horizontal="center" vertical="center"/>
    </xf>
    <xf numFmtId="190" fontId="1" fillId="31" borderId="10" xfId="0" applyNumberFormat="1" applyFont="1" applyFill="1" applyBorder="1" applyAlignment="1">
      <alignment horizontal="center" vertical="center"/>
    </xf>
    <xf numFmtId="14" fontId="62" fillId="29" borderId="10" xfId="55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 applyProtection="1">
      <alignment horizontal="center" vertical="center" wrapText="1"/>
      <protection locked="0"/>
    </xf>
    <xf numFmtId="0" fontId="0" fillId="31" borderId="11" xfId="0" applyFont="1" applyFill="1" applyBorder="1" applyAlignment="1" applyProtection="1">
      <alignment horizontal="center" vertical="center"/>
      <protection locked="0"/>
    </xf>
    <xf numFmtId="0" fontId="0" fillId="31" borderId="12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14" fontId="0" fillId="32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32" borderId="10" xfId="69" applyFont="1" applyFill="1" applyBorder="1" applyAlignment="1" applyProtection="1">
      <alignment/>
      <protection locked="0"/>
    </xf>
    <xf numFmtId="44" fontId="0" fillId="0" borderId="10" xfId="69" applyFont="1" applyBorder="1" applyAlignment="1" applyProtection="1">
      <alignment/>
      <protection locked="0"/>
    </xf>
    <xf numFmtId="44" fontId="0" fillId="0" borderId="10" xfId="69" applyFont="1" applyBorder="1" applyAlignment="1" applyProtection="1">
      <alignment/>
      <protection locked="0"/>
    </xf>
    <xf numFmtId="44" fontId="0" fillId="0" borderId="0" xfId="69" applyFont="1" applyAlignment="1" applyProtection="1">
      <alignment/>
      <protection locked="0"/>
    </xf>
    <xf numFmtId="0" fontId="5" fillId="31" borderId="18" xfId="0" applyFont="1" applyFill="1" applyBorder="1" applyAlignment="1" applyProtection="1">
      <alignment horizontal="center"/>
      <protection locked="0"/>
    </xf>
    <xf numFmtId="44" fontId="5" fillId="31" borderId="18" xfId="69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 applyProtection="1">
      <alignment horizontal="center" vertical="center"/>
      <protection locked="0"/>
    </xf>
    <xf numFmtId="0" fontId="0" fillId="31" borderId="10" xfId="0" applyFont="1" applyFill="1" applyBorder="1" applyAlignment="1" applyProtection="1">
      <alignment horizontal="center" vertical="center" wrapText="1"/>
      <protection locked="0"/>
    </xf>
    <xf numFmtId="44" fontId="0" fillId="31" borderId="10" xfId="69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0" fontId="0" fillId="31" borderId="10" xfId="55" applyNumberFormat="1" applyFont="1" applyFill="1" applyBorder="1" applyAlignment="1" applyProtection="1">
      <alignment horizontal="center" vertical="center"/>
      <protection locked="0"/>
    </xf>
    <xf numFmtId="44" fontId="0" fillId="32" borderId="10" xfId="0" applyNumberFormat="1" applyFill="1" applyBorder="1" applyAlignment="1" applyProtection="1">
      <alignment/>
      <protection locked="0"/>
    </xf>
    <xf numFmtId="0" fontId="5" fillId="31" borderId="18" xfId="0" applyFont="1" applyFill="1" applyBorder="1" applyAlignment="1">
      <alignment horizontal="center"/>
    </xf>
    <xf numFmtId="49" fontId="36" fillId="0" borderId="10" xfId="50" applyNumberFormat="1" applyFont="1" applyBorder="1" applyAlignment="1" applyProtection="1">
      <alignment horizontal="center" vertical="center"/>
      <protection locked="0"/>
    </xf>
    <xf numFmtId="3" fontId="36" fillId="0" borderId="10" xfId="50" applyNumberFormat="1" applyFont="1" applyBorder="1" applyAlignment="1" applyProtection="1">
      <alignment horizontal="center" vertical="center"/>
      <protection locked="0"/>
    </xf>
    <xf numFmtId="49" fontId="66" fillId="0" borderId="10" xfId="5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66" fillId="0" borderId="10" xfId="50" applyNumberFormat="1" applyFont="1" applyBorder="1" applyAlignment="1" applyProtection="1">
      <alignment horizontal="center" vertical="center"/>
      <protection locked="0"/>
    </xf>
    <xf numFmtId="0" fontId="13" fillId="0" borderId="10" xfId="50" applyFont="1" applyBorder="1" applyAlignment="1" applyProtection="1">
      <alignment horizontal="center" vertical="center" wrapText="1"/>
      <protection locked="0"/>
    </xf>
    <xf numFmtId="200" fontId="67" fillId="36" borderId="10" xfId="50" applyNumberFormat="1" applyFont="1" applyFill="1" applyBorder="1" applyAlignment="1" applyProtection="1">
      <alignment horizontal="right" vertical="center"/>
      <protection locked="0"/>
    </xf>
    <xf numFmtId="200" fontId="39" fillId="36" borderId="10" xfId="50" applyNumberFormat="1" applyFont="1" applyFill="1" applyBorder="1" applyAlignment="1" applyProtection="1">
      <alignment horizontal="right" vertical="center"/>
      <protection locked="0"/>
    </xf>
    <xf numFmtId="200" fontId="39" fillId="0" borderId="10" xfId="50" applyNumberFormat="1" applyFont="1" applyBorder="1" applyAlignment="1" applyProtection="1">
      <alignment horizontal="center" vertical="center"/>
      <protection/>
    </xf>
    <xf numFmtId="200" fontId="68" fillId="37" borderId="10" xfId="50" applyNumberFormat="1" applyFont="1" applyFill="1" applyBorder="1" applyAlignment="1" applyProtection="1">
      <alignment horizontal="center" vertical="center"/>
      <protection/>
    </xf>
    <xf numFmtId="43" fontId="41" fillId="36" borderId="10" xfId="50" applyNumberFormat="1" applyFont="1" applyFill="1" applyBorder="1" applyAlignment="1" applyProtection="1">
      <alignment vertical="center"/>
      <protection/>
    </xf>
    <xf numFmtId="0" fontId="69" fillId="0" borderId="10" xfId="50" applyFont="1" applyBorder="1" applyAlignment="1">
      <alignment horizontal="center" vertical="center" wrapText="1"/>
      <protection/>
    </xf>
    <xf numFmtId="9" fontId="70" fillId="0" borderId="10" xfId="55" applyFont="1" applyBorder="1" applyAlignment="1">
      <alignment horizontal="center" vertical="center"/>
    </xf>
    <xf numFmtId="0" fontId="5" fillId="31" borderId="18" xfId="0" applyFont="1" applyFill="1" applyBorder="1" applyAlignment="1">
      <alignment horizontal="center"/>
    </xf>
    <xf numFmtId="0" fontId="5" fillId="31" borderId="18" xfId="0" applyFont="1" applyFill="1" applyBorder="1" applyAlignment="1" applyProtection="1">
      <alignment horizontal="center"/>
      <protection locked="0"/>
    </xf>
    <xf numFmtId="0" fontId="49" fillId="0" borderId="10" xfId="50" applyBorder="1" applyAlignment="1" applyProtection="1">
      <alignment vertical="center"/>
      <protection/>
    </xf>
    <xf numFmtId="0" fontId="49" fillId="0" borderId="10" xfId="50" applyFont="1" applyBorder="1" applyAlignment="1" applyProtection="1">
      <alignment vertical="center"/>
      <protection locked="0"/>
    </xf>
    <xf numFmtId="3" fontId="44" fillId="38" borderId="10" xfId="50" applyNumberFormat="1" applyFont="1" applyFill="1" applyBorder="1" applyAlignment="1" applyProtection="1">
      <alignment horizontal="center" vertical="center"/>
      <protection/>
    </xf>
    <xf numFmtId="0" fontId="49" fillId="0" borderId="10" xfId="50" applyBorder="1">
      <alignment/>
      <protection/>
    </xf>
    <xf numFmtId="0" fontId="0" fillId="0" borderId="0" xfId="0" applyFont="1" applyAlignment="1">
      <alignment wrapText="1"/>
    </xf>
    <xf numFmtId="0" fontId="0" fillId="0" borderId="19" xfId="0" applyBorder="1" applyAlignment="1">
      <alignment wrapText="1"/>
    </xf>
    <xf numFmtId="44" fontId="39" fillId="0" borderId="10" xfId="69" applyFont="1" applyBorder="1" applyAlignment="1" applyProtection="1">
      <alignment vertical="center"/>
      <protection/>
    </xf>
    <xf numFmtId="44" fontId="71" fillId="0" borderId="10" xfId="69" applyFont="1" applyBorder="1" applyAlignment="1" applyProtection="1">
      <alignment vertical="center"/>
      <protection locked="0"/>
    </xf>
    <xf numFmtId="44" fontId="68" fillId="38" borderId="10" xfId="69" applyFont="1" applyFill="1" applyBorder="1" applyAlignment="1">
      <alignment vertical="center"/>
    </xf>
    <xf numFmtId="44" fontId="39" fillId="0" borderId="10" xfId="69" applyFont="1" applyFill="1" applyBorder="1" applyAlignment="1" applyProtection="1">
      <alignment vertical="center"/>
      <protection/>
    </xf>
    <xf numFmtId="44" fontId="41" fillId="36" borderId="10" xfId="69" applyFont="1" applyFill="1" applyBorder="1" applyAlignment="1" applyProtection="1">
      <alignment vertical="center"/>
      <protection/>
    </xf>
    <xf numFmtId="4" fontId="1" fillId="32" borderId="17" xfId="0" applyNumberFormat="1" applyFont="1" applyFill="1" applyBorder="1" applyAlignment="1" applyProtection="1">
      <alignment horizontal="center"/>
      <protection locked="0"/>
    </xf>
    <xf numFmtId="4" fontId="1" fillId="32" borderId="13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72" fillId="0" borderId="0" xfId="0" applyNumberFormat="1" applyFont="1" applyFill="1" applyAlignment="1">
      <alignment/>
    </xf>
    <xf numFmtId="44" fontId="0" fillId="32" borderId="10" xfId="69" applyFont="1" applyFill="1" applyBorder="1" applyAlignment="1" applyProtection="1">
      <alignment/>
      <protection/>
    </xf>
    <xf numFmtId="193" fontId="1" fillId="31" borderId="20" xfId="55" applyNumberFormat="1" applyFont="1" applyFill="1" applyBorder="1" applyAlignment="1" applyProtection="1">
      <alignment horizontal="center" vertical="center"/>
      <protection/>
    </xf>
    <xf numFmtId="44" fontId="0" fillId="0" borderId="10" xfId="69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31" borderId="12" xfId="0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 applyProtection="1">
      <alignment/>
      <protection locked="0"/>
    </xf>
    <xf numFmtId="10" fontId="62" fillId="29" borderId="13" xfId="55" applyNumberFormat="1" applyFont="1" applyFill="1" applyBorder="1" applyAlignment="1">
      <alignment horizontal="center"/>
    </xf>
    <xf numFmtId="0" fontId="5" fillId="31" borderId="18" xfId="0" applyFont="1" applyFill="1" applyBorder="1" applyAlignment="1" applyProtection="1">
      <alignment horizontal="center"/>
      <protection locked="0"/>
    </xf>
    <xf numFmtId="0" fontId="0" fillId="31" borderId="12" xfId="0" applyFont="1" applyFill="1" applyBorder="1" applyAlignment="1" applyProtection="1">
      <alignment horizontal="center" vertical="center" wrapText="1"/>
      <protection locked="0"/>
    </xf>
    <xf numFmtId="14" fontId="0" fillId="32" borderId="10" xfId="0" applyNumberFormat="1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4" fontId="0" fillId="32" borderId="10" xfId="69" applyFont="1" applyFill="1" applyBorder="1" applyAlignment="1" applyProtection="1">
      <alignment/>
      <protection locked="0"/>
    </xf>
    <xf numFmtId="44" fontId="0" fillId="32" borderId="10" xfId="69" applyFont="1" applyFill="1" applyBorder="1" applyAlignment="1" applyProtection="1">
      <alignment/>
      <protection locked="0"/>
    </xf>
    <xf numFmtId="44" fontId="0" fillId="34" borderId="10" xfId="69" applyFont="1" applyFill="1" applyBorder="1" applyAlignment="1" applyProtection="1">
      <alignment/>
      <protection locked="0"/>
    </xf>
    <xf numFmtId="0" fontId="5" fillId="31" borderId="18" xfId="0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 vertical="center"/>
      <protection/>
    </xf>
    <xf numFmtId="0" fontId="0" fillId="31" borderId="12" xfId="0" applyFont="1" applyFill="1" applyBorder="1" applyAlignment="1" applyProtection="1">
      <alignment horizontal="center" vertical="center"/>
      <protection/>
    </xf>
    <xf numFmtId="190" fontId="0" fillId="31" borderId="10" xfId="55" applyNumberFormat="1" applyFont="1" applyFill="1" applyBorder="1" applyAlignment="1" applyProtection="1">
      <alignment horizontal="center" vertical="center"/>
      <protection/>
    </xf>
    <xf numFmtId="44" fontId="0" fillId="32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1" borderId="18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44" fontId="0" fillId="34" borderId="10" xfId="69" applyFont="1" applyFill="1" applyBorder="1" applyAlignment="1" applyProtection="1">
      <alignment/>
      <protection locked="0"/>
    </xf>
    <xf numFmtId="44" fontId="0" fillId="31" borderId="11" xfId="69" applyFont="1" applyFill="1" applyBorder="1" applyAlignment="1" applyProtection="1">
      <alignment horizontal="center" vertical="center" wrapText="1"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202" fontId="5" fillId="31" borderId="18" xfId="0" applyNumberFormat="1" applyFont="1" applyFill="1" applyBorder="1" applyAlignment="1">
      <alignment horizontal="center"/>
    </xf>
    <xf numFmtId="202" fontId="0" fillId="31" borderId="12" xfId="0" applyNumberFormat="1" applyFont="1" applyFill="1" applyBorder="1" applyAlignment="1" applyProtection="1">
      <alignment horizontal="center" vertical="center"/>
      <protection locked="0"/>
    </xf>
    <xf numFmtId="202" fontId="0" fillId="0" borderId="0" xfId="0" applyNumberFormat="1" applyAlignment="1">
      <alignment/>
    </xf>
    <xf numFmtId="202" fontId="0" fillId="32" borderId="10" xfId="0" applyNumberFormat="1" applyFill="1" applyBorder="1" applyAlignment="1" applyProtection="1">
      <alignment/>
      <protection locked="0"/>
    </xf>
    <xf numFmtId="202" fontId="0" fillId="0" borderId="10" xfId="0" applyNumberFormat="1" applyFill="1" applyBorder="1" applyAlignment="1" applyProtection="1">
      <alignment/>
      <protection locked="0"/>
    </xf>
    <xf numFmtId="190" fontId="0" fillId="0" borderId="0" xfId="0" applyNumberFormat="1" applyAlignment="1">
      <alignment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190" fontId="1" fillId="31" borderId="10" xfId="55" applyNumberFormat="1" applyFont="1" applyFill="1" applyBorder="1" applyAlignment="1" applyProtection="1">
      <alignment horizontal="center" vertical="center"/>
      <protection locked="0"/>
    </xf>
    <xf numFmtId="0" fontId="5" fillId="31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4" fontId="0" fillId="31" borderId="12" xfId="69" applyFont="1" applyFill="1" applyBorder="1" applyAlignment="1">
      <alignment horizontal="center" vertical="center"/>
    </xf>
    <xf numFmtId="44" fontId="0" fillId="32" borderId="10" xfId="69" applyFont="1" applyFill="1" applyBorder="1" applyAlignment="1">
      <alignment/>
    </xf>
    <xf numFmtId="44" fontId="0" fillId="0" borderId="10" xfId="69" applyFont="1" applyBorder="1" applyAlignment="1">
      <alignment/>
    </xf>
    <xf numFmtId="186" fontId="61" fillId="32" borderId="10" xfId="69" applyNumberFormat="1" applyFont="1" applyFill="1" applyBorder="1" applyAlignment="1">
      <alignment wrapText="1"/>
    </xf>
    <xf numFmtId="44" fontId="0" fillId="0" borderId="10" xfId="69" applyFont="1" applyFill="1" applyBorder="1" applyAlignment="1">
      <alignment/>
    </xf>
    <xf numFmtId="3" fontId="1" fillId="32" borderId="13" xfId="0" applyNumberFormat="1" applyFont="1" applyFill="1" applyBorder="1" applyAlignment="1" applyProtection="1">
      <alignment horizontal="center"/>
      <protection locked="0"/>
    </xf>
    <xf numFmtId="0" fontId="5" fillId="39" borderId="0" xfId="0" applyFont="1" applyFill="1" applyBorder="1" applyAlignment="1">
      <alignment horizontal="center"/>
    </xf>
    <xf numFmtId="193" fontId="1" fillId="7" borderId="10" xfId="69" applyNumberFormat="1" applyFont="1" applyFill="1" applyBorder="1" applyAlignment="1" applyProtection="1">
      <alignment/>
      <protection locked="0"/>
    </xf>
    <xf numFmtId="44" fontId="0" fillId="32" borderId="10" xfId="69" applyFont="1" applyFill="1" applyBorder="1" applyAlignment="1" applyProtection="1">
      <alignment/>
      <protection locked="0"/>
    </xf>
    <xf numFmtId="44" fontId="0" fillId="32" borderId="10" xfId="69" applyFont="1" applyFill="1" applyBorder="1" applyAlignment="1" applyProtection="1" quotePrefix="1">
      <alignment/>
      <protection locked="0"/>
    </xf>
    <xf numFmtId="44" fontId="0" fillId="0" borderId="10" xfId="69" applyFont="1" applyBorder="1" applyAlignment="1" applyProtection="1" quotePrefix="1">
      <alignment/>
      <protection locked="0"/>
    </xf>
    <xf numFmtId="44" fontId="0" fillId="0" borderId="10" xfId="69" applyFont="1" applyBorder="1" applyAlignment="1" applyProtection="1" quotePrefix="1">
      <alignment/>
      <protection locked="0"/>
    </xf>
    <xf numFmtId="44" fontId="0" fillId="34" borderId="1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10" fontId="1" fillId="32" borderId="17" xfId="55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37" borderId="10" xfId="50" applyFont="1" applyFill="1" applyBorder="1" applyAlignment="1" applyProtection="1">
      <alignment horizontal="center" vertical="center" wrapText="1"/>
      <protection/>
    </xf>
    <xf numFmtId="0" fontId="44" fillId="38" borderId="10" xfId="50" applyFont="1" applyFill="1" applyBorder="1" applyAlignment="1" applyProtection="1">
      <alignment horizontal="center" vertical="center" wrapText="1"/>
      <protection/>
    </xf>
    <xf numFmtId="0" fontId="44" fillId="36" borderId="10" xfId="50" applyFont="1" applyFill="1" applyBorder="1" applyAlignment="1" applyProtection="1">
      <alignment horizontal="center" vertical="center" wrapText="1"/>
      <protection/>
    </xf>
    <xf numFmtId="0" fontId="49" fillId="0" borderId="10" xfId="50" applyBorder="1" applyAlignment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31" borderId="10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12" fillId="31" borderId="18" xfId="0" applyFont="1" applyFill="1" applyBorder="1" applyAlignment="1">
      <alignment horizontal="center"/>
    </xf>
    <xf numFmtId="0" fontId="12" fillId="31" borderId="23" xfId="0" applyFont="1" applyFill="1" applyBorder="1" applyAlignment="1">
      <alignment horizontal="center"/>
    </xf>
    <xf numFmtId="0" fontId="12" fillId="31" borderId="20" xfId="0" applyFont="1" applyFill="1" applyBorder="1" applyAlignment="1">
      <alignment horizontal="center"/>
    </xf>
    <xf numFmtId="10" fontId="62" fillId="29" borderId="18" xfId="55" applyNumberFormat="1" applyFont="1" applyFill="1" applyBorder="1" applyAlignment="1">
      <alignment horizontal="center"/>
    </xf>
    <xf numFmtId="10" fontId="62" fillId="29" borderId="20" xfId="55" applyNumberFormat="1" applyFont="1" applyFill="1" applyBorder="1" applyAlignment="1">
      <alignment horizontal="center"/>
    </xf>
    <xf numFmtId="44" fontId="62" fillId="29" borderId="18" xfId="69" applyFont="1" applyFill="1" applyBorder="1" applyAlignment="1">
      <alignment horizontal="center"/>
    </xf>
    <xf numFmtId="44" fontId="62" fillId="29" borderId="20" xfId="69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10" fontId="62" fillId="40" borderId="24" xfId="55" applyNumberFormat="1" applyFont="1" applyFill="1" applyBorder="1" applyAlignment="1">
      <alignment horizontal="center"/>
    </xf>
    <xf numFmtId="10" fontId="62" fillId="40" borderId="13" xfId="55" applyNumberFormat="1" applyFont="1" applyFill="1" applyBorder="1" applyAlignment="1">
      <alignment horizontal="center"/>
    </xf>
    <xf numFmtId="0" fontId="60" fillId="29" borderId="10" xfId="68" applyBorder="1" applyAlignment="1">
      <alignment horizontal="center" vertical="center"/>
    </xf>
    <xf numFmtId="186" fontId="63" fillId="35" borderId="18" xfId="0" applyNumberFormat="1" applyFont="1" applyFill="1" applyBorder="1" applyAlignment="1">
      <alignment horizontal="right" vertical="center"/>
    </xf>
    <xf numFmtId="186" fontId="63" fillId="35" borderId="23" xfId="0" applyNumberFormat="1" applyFont="1" applyFill="1" applyBorder="1" applyAlignment="1">
      <alignment horizontal="right" vertical="center"/>
    </xf>
    <xf numFmtId="186" fontId="63" fillId="35" borderId="2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textRotation="255"/>
    </xf>
    <xf numFmtId="0" fontId="6" fillId="40" borderId="25" xfId="0" applyFont="1" applyFill="1" applyBorder="1" applyAlignment="1">
      <alignment horizontal="center" vertical="center" textRotation="255"/>
    </xf>
    <xf numFmtId="0" fontId="6" fillId="40" borderId="26" xfId="0" applyFont="1" applyFill="1" applyBorder="1" applyAlignment="1">
      <alignment horizontal="center" vertical="center" textRotation="255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 applyProtection="1">
      <alignment horizontal="center"/>
      <protection locked="0"/>
    </xf>
    <xf numFmtId="0" fontId="5" fillId="39" borderId="10" xfId="0" applyFont="1" applyFill="1" applyBorder="1" applyAlignment="1" applyProtection="1">
      <alignment horizontal="center"/>
      <protection locked="0"/>
    </xf>
    <xf numFmtId="0" fontId="5" fillId="31" borderId="18" xfId="0" applyFont="1" applyFill="1" applyBorder="1" applyAlignment="1" applyProtection="1">
      <alignment horizontal="center"/>
      <protection locked="0"/>
    </xf>
    <xf numFmtId="0" fontId="5" fillId="39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 vertical="center"/>
    </xf>
    <xf numFmtId="0" fontId="6" fillId="31" borderId="18" xfId="0" applyFont="1" applyFill="1" applyBorder="1" applyAlignment="1" applyProtection="1">
      <alignment horizontal="center" vertical="center" wrapText="1"/>
      <protection locked="0"/>
    </xf>
    <xf numFmtId="0" fontId="6" fillId="31" borderId="23" xfId="0" applyFont="1" applyFill="1" applyBorder="1" applyAlignment="1" applyProtection="1">
      <alignment horizontal="center" vertical="center" wrapText="1"/>
      <protection locked="0"/>
    </xf>
    <xf numFmtId="0" fontId="6" fillId="31" borderId="20" xfId="0" applyFont="1" applyFill="1" applyBorder="1" applyAlignment="1" applyProtection="1">
      <alignment horizontal="center" vertical="center" wrapText="1"/>
      <protection locked="0"/>
    </xf>
    <xf numFmtId="0" fontId="5" fillId="31" borderId="23" xfId="0" applyFont="1" applyFill="1" applyBorder="1" applyAlignment="1" applyProtection="1">
      <alignment horizontal="center"/>
      <protection locked="0"/>
    </xf>
    <xf numFmtId="0" fontId="5" fillId="31" borderId="20" xfId="0" applyFont="1" applyFill="1" applyBorder="1" applyAlignment="1" applyProtection="1">
      <alignment horizontal="center"/>
      <protection locked="0"/>
    </xf>
    <xf numFmtId="0" fontId="5" fillId="31" borderId="18" xfId="0" applyFont="1" applyFill="1" applyBorder="1" applyAlignment="1" applyProtection="1">
      <alignment horizontal="right"/>
      <protection locked="0"/>
    </xf>
    <xf numFmtId="0" fontId="5" fillId="31" borderId="23" xfId="0" applyFont="1" applyFill="1" applyBorder="1" applyAlignment="1" applyProtection="1">
      <alignment horizontal="right"/>
      <protection locked="0"/>
    </xf>
    <xf numFmtId="0" fontId="5" fillId="39" borderId="18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2 2" xfId="48"/>
    <cellStyle name="Neutrale" xfId="49"/>
    <cellStyle name="Normale 2" xfId="50"/>
    <cellStyle name="Normale 3" xfId="51"/>
    <cellStyle name="Normale 3 2" xfId="52"/>
    <cellStyle name="Nota" xfId="53"/>
    <cellStyle name="Output" xfId="54"/>
    <cellStyle name="Percent" xfId="55"/>
    <cellStyle name="Percentuale 2" xfId="56"/>
    <cellStyle name="Percentuale 3" xfId="57"/>
    <cellStyle name="Percentuale 4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2" xfId="71"/>
    <cellStyle name="Valuta 3" xfId="72"/>
    <cellStyle name="Valuta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00390625" style="0" bestFit="1" customWidth="1"/>
    <col min="2" max="2" width="9.7109375" style="0" bestFit="1" customWidth="1"/>
    <col min="3" max="3" width="7.28125" style="0" bestFit="1" customWidth="1"/>
    <col min="4" max="4" width="7.8515625" style="0" bestFit="1" customWidth="1"/>
    <col min="5" max="5" width="7.7109375" style="0" bestFit="1" customWidth="1"/>
    <col min="6" max="6" width="7.28125" style="0" bestFit="1" customWidth="1"/>
    <col min="7" max="7" width="10.8515625" style="0" bestFit="1" customWidth="1"/>
    <col min="8" max="8" width="9.57421875" style="0" bestFit="1" customWidth="1"/>
    <col min="9" max="9" width="12.57421875" style="0" bestFit="1" customWidth="1"/>
    <col min="10" max="10" width="13.57421875" style="0" bestFit="1" customWidth="1"/>
    <col min="11" max="11" width="10.57421875" style="0" bestFit="1" customWidth="1"/>
    <col min="12" max="12" width="11.7109375" style="0" bestFit="1" customWidth="1"/>
    <col min="13" max="13" width="8.28125" style="0" bestFit="1" customWidth="1"/>
    <col min="14" max="15" width="12.421875" style="0" bestFit="1" customWidth="1"/>
    <col min="16" max="16" width="18.7109375" style="0" bestFit="1" customWidth="1"/>
    <col min="17" max="17" width="17.7109375" style="0" bestFit="1" customWidth="1"/>
  </cols>
  <sheetData>
    <row r="1" spans="1:17" ht="35.25" customHeight="1">
      <c r="A1" s="186" t="s">
        <v>205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2:13" ht="12.75" customHeight="1">
      <c r="B2" s="122"/>
      <c r="C2" s="192" t="s">
        <v>189</v>
      </c>
      <c r="D2" s="192"/>
      <c r="E2" s="192"/>
      <c r="F2" s="192"/>
      <c r="G2" s="193" t="s">
        <v>188</v>
      </c>
      <c r="H2" s="194"/>
      <c r="I2" s="194"/>
      <c r="J2" s="194"/>
      <c r="K2" s="194"/>
      <c r="L2" s="194"/>
      <c r="M2" s="194"/>
    </row>
    <row r="3" spans="2:13" ht="28.5" customHeight="1">
      <c r="B3" s="123"/>
      <c r="C3" s="192"/>
      <c r="D3" s="192"/>
      <c r="E3" s="192"/>
      <c r="F3" s="192"/>
      <c r="G3" s="195"/>
      <c r="H3" s="196"/>
      <c r="I3" s="196"/>
      <c r="J3" s="196"/>
      <c r="K3" s="196"/>
      <c r="L3" s="196"/>
      <c r="M3" s="196"/>
    </row>
    <row r="4" spans="1:17" ht="15.75">
      <c r="A4" s="118"/>
      <c r="B4" s="118"/>
      <c r="C4" s="189" t="s">
        <v>166</v>
      </c>
      <c r="D4" s="189"/>
      <c r="E4" s="189"/>
      <c r="F4" s="189"/>
      <c r="G4" s="190" t="s">
        <v>167</v>
      </c>
      <c r="H4" s="190"/>
      <c r="I4" s="190"/>
      <c r="J4" s="190"/>
      <c r="K4" s="190"/>
      <c r="L4" s="190"/>
      <c r="M4" s="190"/>
      <c r="N4" s="188" t="s">
        <v>168</v>
      </c>
      <c r="O4" s="188"/>
      <c r="P4" s="188"/>
      <c r="Q4" s="188"/>
    </row>
    <row r="5" spans="1:17" s="106" customFormat="1" ht="30" customHeight="1">
      <c r="A5" s="40" t="s">
        <v>169</v>
      </c>
      <c r="B5" s="40" t="s">
        <v>170</v>
      </c>
      <c r="C5" s="40" t="s">
        <v>171</v>
      </c>
      <c r="D5" s="40" t="s">
        <v>172</v>
      </c>
      <c r="E5" s="40" t="s">
        <v>173</v>
      </c>
      <c r="F5" s="40" t="s">
        <v>174</v>
      </c>
      <c r="G5" s="40" t="s">
        <v>2</v>
      </c>
      <c r="H5" s="40" t="s">
        <v>175</v>
      </c>
      <c r="I5" s="40" t="s">
        <v>176</v>
      </c>
      <c r="J5" s="40" t="s">
        <v>177</v>
      </c>
      <c r="K5" s="40" t="s">
        <v>178</v>
      </c>
      <c r="L5" s="40" t="s">
        <v>43</v>
      </c>
      <c r="M5" s="40" t="s">
        <v>102</v>
      </c>
      <c r="N5" s="40" t="s">
        <v>179</v>
      </c>
      <c r="O5" s="40" t="s">
        <v>180</v>
      </c>
      <c r="P5" s="40" t="s">
        <v>181</v>
      </c>
      <c r="Q5" s="40" t="s">
        <v>182</v>
      </c>
    </row>
    <row r="6" spans="1:17" ht="15">
      <c r="A6" s="105"/>
      <c r="B6" s="107"/>
      <c r="C6" s="119"/>
      <c r="D6" s="103"/>
      <c r="E6" s="103"/>
      <c r="F6" s="104"/>
      <c r="G6" s="124"/>
      <c r="H6" s="124"/>
      <c r="I6" s="124"/>
      <c r="J6" s="124"/>
      <c r="K6" s="124"/>
      <c r="L6" s="125"/>
      <c r="M6" s="126">
        <f>SUM(G6:L6)</f>
        <v>0</v>
      </c>
      <c r="N6" s="109"/>
      <c r="O6" s="110"/>
      <c r="P6" s="111">
        <f>O6-N6</f>
        <v>0</v>
      </c>
      <c r="Q6" s="112"/>
    </row>
    <row r="7" spans="1:17" ht="15">
      <c r="A7" s="105"/>
      <c r="B7" s="107"/>
      <c r="C7" s="104"/>
      <c r="D7" s="104"/>
      <c r="E7" s="104"/>
      <c r="F7" s="104"/>
      <c r="G7" s="124"/>
      <c r="H7" s="124"/>
      <c r="I7" s="124"/>
      <c r="J7" s="124"/>
      <c r="K7" s="124"/>
      <c r="L7" s="125"/>
      <c r="M7" s="126">
        <f aca="true" t="shared" si="0" ref="M7:M22">SUM(G7:L7)</f>
        <v>0</v>
      </c>
      <c r="N7" s="110"/>
      <c r="O7" s="110"/>
      <c r="P7" s="111">
        <f aca="true" t="shared" si="1" ref="P7:P22">O7-N7</f>
        <v>0</v>
      </c>
      <c r="Q7" s="112"/>
    </row>
    <row r="8" spans="1:17" ht="15">
      <c r="A8" s="105"/>
      <c r="B8" s="107"/>
      <c r="C8" s="104"/>
      <c r="D8" s="104"/>
      <c r="E8" s="104"/>
      <c r="F8" s="104"/>
      <c r="G8" s="124"/>
      <c r="H8" s="124"/>
      <c r="I8" s="124"/>
      <c r="J8" s="124"/>
      <c r="K8" s="124"/>
      <c r="L8" s="125"/>
      <c r="M8" s="126">
        <f t="shared" si="0"/>
        <v>0</v>
      </c>
      <c r="N8" s="110"/>
      <c r="O8" s="110"/>
      <c r="P8" s="111">
        <f t="shared" si="1"/>
        <v>0</v>
      </c>
      <c r="Q8" s="112"/>
    </row>
    <row r="9" spans="1:17" ht="15">
      <c r="A9" s="105"/>
      <c r="B9" s="107"/>
      <c r="C9" s="104"/>
      <c r="D9" s="104"/>
      <c r="E9" s="104"/>
      <c r="F9" s="104"/>
      <c r="G9" s="124"/>
      <c r="H9" s="124"/>
      <c r="I9" s="124"/>
      <c r="J9" s="124"/>
      <c r="K9" s="124"/>
      <c r="L9" s="125"/>
      <c r="M9" s="126">
        <f t="shared" si="0"/>
        <v>0</v>
      </c>
      <c r="N9" s="110"/>
      <c r="O9" s="110"/>
      <c r="P9" s="111">
        <f t="shared" si="1"/>
        <v>0</v>
      </c>
      <c r="Q9" s="112"/>
    </row>
    <row r="10" spans="1:17" ht="15">
      <c r="A10" s="105"/>
      <c r="B10" s="107"/>
      <c r="C10" s="104"/>
      <c r="D10" s="104"/>
      <c r="E10" s="104"/>
      <c r="F10" s="104"/>
      <c r="G10" s="124"/>
      <c r="H10" s="124"/>
      <c r="I10" s="124"/>
      <c r="J10" s="124"/>
      <c r="K10" s="124"/>
      <c r="L10" s="125"/>
      <c r="M10" s="126">
        <f t="shared" si="0"/>
        <v>0</v>
      </c>
      <c r="N10" s="110"/>
      <c r="O10" s="110"/>
      <c r="P10" s="111">
        <f t="shared" si="1"/>
        <v>0</v>
      </c>
      <c r="Q10" s="112"/>
    </row>
    <row r="11" spans="1:17" ht="15">
      <c r="A11" s="105"/>
      <c r="B11" s="107"/>
      <c r="C11" s="104"/>
      <c r="D11" s="104"/>
      <c r="E11" s="104"/>
      <c r="F11" s="104"/>
      <c r="G11" s="124"/>
      <c r="H11" s="124"/>
      <c r="I11" s="124"/>
      <c r="J11" s="124"/>
      <c r="K11" s="124"/>
      <c r="L11" s="125"/>
      <c r="M11" s="126">
        <f t="shared" si="0"/>
        <v>0</v>
      </c>
      <c r="N11" s="110"/>
      <c r="O11" s="110"/>
      <c r="P11" s="111">
        <f t="shared" si="1"/>
        <v>0</v>
      </c>
      <c r="Q11" s="112"/>
    </row>
    <row r="12" spans="1:17" ht="15">
      <c r="A12" s="105"/>
      <c r="B12" s="107"/>
      <c r="C12" s="104"/>
      <c r="D12" s="104"/>
      <c r="E12" s="104"/>
      <c r="F12" s="104"/>
      <c r="G12" s="124"/>
      <c r="H12" s="124"/>
      <c r="I12" s="124"/>
      <c r="J12" s="124"/>
      <c r="K12" s="124"/>
      <c r="L12" s="125"/>
      <c r="M12" s="126">
        <f t="shared" si="0"/>
        <v>0</v>
      </c>
      <c r="N12" s="110"/>
      <c r="O12" s="110"/>
      <c r="P12" s="111">
        <f t="shared" si="1"/>
        <v>0</v>
      </c>
      <c r="Q12" s="112"/>
    </row>
    <row r="13" spans="1:17" ht="15">
      <c r="A13" s="105"/>
      <c r="B13" s="107"/>
      <c r="C13" s="104"/>
      <c r="D13" s="104"/>
      <c r="E13" s="104"/>
      <c r="F13" s="104"/>
      <c r="G13" s="124"/>
      <c r="H13" s="124"/>
      <c r="I13" s="124"/>
      <c r="J13" s="124"/>
      <c r="K13" s="124"/>
      <c r="L13" s="125"/>
      <c r="M13" s="126">
        <f t="shared" si="0"/>
        <v>0</v>
      </c>
      <c r="N13" s="110"/>
      <c r="O13" s="110"/>
      <c r="P13" s="111">
        <f t="shared" si="1"/>
        <v>0</v>
      </c>
      <c r="Q13" s="112"/>
    </row>
    <row r="14" spans="1:17" ht="15">
      <c r="A14" s="105"/>
      <c r="B14" s="107"/>
      <c r="C14" s="104"/>
      <c r="D14" s="104"/>
      <c r="E14" s="104"/>
      <c r="F14" s="104"/>
      <c r="G14" s="124"/>
      <c r="H14" s="124"/>
      <c r="I14" s="124"/>
      <c r="J14" s="124"/>
      <c r="K14" s="124"/>
      <c r="L14" s="125"/>
      <c r="M14" s="126">
        <f t="shared" si="0"/>
        <v>0</v>
      </c>
      <c r="N14" s="110"/>
      <c r="O14" s="110"/>
      <c r="P14" s="111">
        <f t="shared" si="1"/>
        <v>0</v>
      </c>
      <c r="Q14" s="112"/>
    </row>
    <row r="15" spans="1:17" ht="15">
      <c r="A15" s="105"/>
      <c r="B15" s="107"/>
      <c r="C15" s="104"/>
      <c r="D15" s="104"/>
      <c r="E15" s="104"/>
      <c r="F15" s="104"/>
      <c r="G15" s="124"/>
      <c r="H15" s="124"/>
      <c r="I15" s="124"/>
      <c r="J15" s="124"/>
      <c r="K15" s="124"/>
      <c r="L15" s="125"/>
      <c r="M15" s="126">
        <f t="shared" si="0"/>
        <v>0</v>
      </c>
      <c r="N15" s="110"/>
      <c r="O15" s="110"/>
      <c r="P15" s="111">
        <f t="shared" si="1"/>
        <v>0</v>
      </c>
      <c r="Q15" s="112"/>
    </row>
    <row r="16" spans="1:17" ht="15">
      <c r="A16" s="105"/>
      <c r="B16" s="107"/>
      <c r="C16" s="104"/>
      <c r="D16" s="104"/>
      <c r="E16" s="104"/>
      <c r="F16" s="104"/>
      <c r="G16" s="124"/>
      <c r="H16" s="124"/>
      <c r="I16" s="124"/>
      <c r="J16" s="124"/>
      <c r="K16" s="124"/>
      <c r="L16" s="125"/>
      <c r="M16" s="126">
        <f t="shared" si="0"/>
        <v>0</v>
      </c>
      <c r="N16" s="110"/>
      <c r="O16" s="110"/>
      <c r="P16" s="111">
        <f t="shared" si="1"/>
        <v>0</v>
      </c>
      <c r="Q16" s="112"/>
    </row>
    <row r="17" spans="1:17" ht="15">
      <c r="A17" s="105"/>
      <c r="B17" s="107"/>
      <c r="C17" s="104"/>
      <c r="D17" s="104"/>
      <c r="E17" s="104"/>
      <c r="F17" s="104"/>
      <c r="G17" s="124"/>
      <c r="H17" s="124"/>
      <c r="I17" s="124"/>
      <c r="J17" s="124"/>
      <c r="K17" s="124"/>
      <c r="L17" s="125"/>
      <c r="M17" s="126">
        <f t="shared" si="0"/>
        <v>0</v>
      </c>
      <c r="N17" s="110"/>
      <c r="O17" s="110"/>
      <c r="P17" s="111">
        <f t="shared" si="1"/>
        <v>0</v>
      </c>
      <c r="Q17" s="112"/>
    </row>
    <row r="18" spans="1:17" ht="15">
      <c r="A18" s="105"/>
      <c r="B18" s="107"/>
      <c r="C18" s="104"/>
      <c r="D18" s="104"/>
      <c r="E18" s="104"/>
      <c r="F18" s="104"/>
      <c r="G18" s="124"/>
      <c r="H18" s="124"/>
      <c r="I18" s="124"/>
      <c r="J18" s="124"/>
      <c r="K18" s="124"/>
      <c r="L18" s="125"/>
      <c r="M18" s="126">
        <f t="shared" si="0"/>
        <v>0</v>
      </c>
      <c r="N18" s="110"/>
      <c r="O18" s="110"/>
      <c r="P18" s="111">
        <f t="shared" si="1"/>
        <v>0</v>
      </c>
      <c r="Q18" s="112"/>
    </row>
    <row r="19" spans="1:17" ht="15">
      <c r="A19" s="105"/>
      <c r="B19" s="107"/>
      <c r="C19" s="104"/>
      <c r="D19" s="104"/>
      <c r="E19" s="104"/>
      <c r="F19" s="104"/>
      <c r="G19" s="124"/>
      <c r="H19" s="124"/>
      <c r="I19" s="124"/>
      <c r="J19" s="124"/>
      <c r="K19" s="124"/>
      <c r="L19" s="125"/>
      <c r="M19" s="126">
        <f t="shared" si="0"/>
        <v>0</v>
      </c>
      <c r="N19" s="110"/>
      <c r="O19" s="110"/>
      <c r="P19" s="111">
        <f t="shared" si="1"/>
        <v>0</v>
      </c>
      <c r="Q19" s="112"/>
    </row>
    <row r="20" spans="1:17" ht="15">
      <c r="A20" s="105"/>
      <c r="B20" s="107"/>
      <c r="C20" s="104"/>
      <c r="D20" s="104"/>
      <c r="E20" s="104"/>
      <c r="F20" s="104"/>
      <c r="G20" s="124"/>
      <c r="H20" s="124"/>
      <c r="I20" s="124"/>
      <c r="J20" s="124"/>
      <c r="K20" s="124"/>
      <c r="L20" s="125"/>
      <c r="M20" s="126">
        <f t="shared" si="0"/>
        <v>0</v>
      </c>
      <c r="N20" s="110"/>
      <c r="O20" s="110"/>
      <c r="P20" s="111">
        <f t="shared" si="1"/>
        <v>0</v>
      </c>
      <c r="Q20" s="112"/>
    </row>
    <row r="21" spans="1:17" ht="15">
      <c r="A21" s="105"/>
      <c r="B21" s="107"/>
      <c r="C21" s="104"/>
      <c r="D21" s="104"/>
      <c r="E21" s="104"/>
      <c r="F21" s="104"/>
      <c r="G21" s="124"/>
      <c r="H21" s="124"/>
      <c r="I21" s="124"/>
      <c r="J21" s="124"/>
      <c r="K21" s="124"/>
      <c r="L21" s="125"/>
      <c r="M21" s="126">
        <f t="shared" si="0"/>
        <v>0</v>
      </c>
      <c r="N21" s="110"/>
      <c r="O21" s="110"/>
      <c r="P21" s="111">
        <f t="shared" si="1"/>
        <v>0</v>
      </c>
      <c r="Q21" s="112"/>
    </row>
    <row r="22" spans="1:17" ht="15">
      <c r="A22" s="105"/>
      <c r="B22" s="107"/>
      <c r="C22" s="104"/>
      <c r="D22" s="104"/>
      <c r="E22" s="104"/>
      <c r="F22" s="104"/>
      <c r="G22" s="124"/>
      <c r="H22" s="127"/>
      <c r="I22" s="124"/>
      <c r="J22" s="124"/>
      <c r="K22" s="124"/>
      <c r="L22" s="125"/>
      <c r="M22" s="126">
        <f t="shared" si="0"/>
        <v>0</v>
      </c>
      <c r="N22" s="110"/>
      <c r="O22" s="110"/>
      <c r="P22" s="111">
        <f t="shared" si="1"/>
        <v>0</v>
      </c>
      <c r="Q22" s="112"/>
    </row>
    <row r="23" spans="1:17" ht="15">
      <c r="A23" s="108"/>
      <c r="B23" s="108"/>
      <c r="C23" s="120">
        <f>SUM(C6:C22)</f>
        <v>0</v>
      </c>
      <c r="D23" s="120">
        <f>SUM(D6:D22)</f>
        <v>0</v>
      </c>
      <c r="E23" s="120">
        <f>SUM(E6:E22)</f>
        <v>0</v>
      </c>
      <c r="F23" s="120">
        <f>SUM(F6:F22)</f>
        <v>0</v>
      </c>
      <c r="G23" s="128">
        <f>SUM(G6:G22)</f>
        <v>0</v>
      </c>
      <c r="H23" s="128">
        <f aca="true" t="shared" si="2" ref="H23:O23">SUM(H6:H22)</f>
        <v>0</v>
      </c>
      <c r="I23" s="128">
        <f t="shared" si="2"/>
        <v>0</v>
      </c>
      <c r="J23" s="128">
        <f t="shared" si="2"/>
        <v>0</v>
      </c>
      <c r="K23" s="128">
        <f t="shared" si="2"/>
        <v>0</v>
      </c>
      <c r="L23" s="128">
        <f t="shared" si="2"/>
        <v>0</v>
      </c>
      <c r="M23" s="128">
        <f>SUM(M6:M22)</f>
        <v>0</v>
      </c>
      <c r="N23" s="113">
        <f t="shared" si="2"/>
        <v>0</v>
      </c>
      <c r="O23" s="113">
        <f t="shared" si="2"/>
        <v>0</v>
      </c>
      <c r="P23" s="113">
        <f>SUM(P6:P22)</f>
        <v>0</v>
      </c>
      <c r="Q23" s="113">
        <f>SUM(Q6:Q22)</f>
        <v>0</v>
      </c>
    </row>
    <row r="24" spans="1:17" ht="15">
      <c r="A24" s="121"/>
      <c r="B24" s="121"/>
      <c r="C24" s="191"/>
      <c r="D24" s="191"/>
      <c r="E24" s="191"/>
      <c r="F24" s="191"/>
      <c r="G24" s="121"/>
      <c r="H24" s="121"/>
      <c r="I24" s="121"/>
      <c r="J24" s="121"/>
      <c r="K24" s="121"/>
      <c r="L24" s="121"/>
      <c r="M24" s="121"/>
      <c r="N24" s="121"/>
      <c r="O24" s="121"/>
      <c r="P24" s="114" t="s">
        <v>183</v>
      </c>
      <c r="Q24" s="115" t="e">
        <f>Q23/P23</f>
        <v>#DIV/0!</v>
      </c>
    </row>
  </sheetData>
  <sheetProtection/>
  <mergeCells count="7">
    <mergeCell ref="A1:Q1"/>
    <mergeCell ref="N4:Q4"/>
    <mergeCell ref="C4:F4"/>
    <mergeCell ref="G4:M4"/>
    <mergeCell ref="C24:F24"/>
    <mergeCell ref="C2:F3"/>
    <mergeCell ref="G2:M3"/>
  </mergeCells>
  <dataValidations count="1">
    <dataValidation type="whole" allowBlank="1" showInputMessage="1" showErrorMessage="1" errorTitle="ERRORE" error="Il valore può essere solo 0 o 1" sqref="C6:F22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C3" sqref="C3:F3"/>
    </sheetView>
  </sheetViews>
  <sheetFormatPr defaultColWidth="11.421875" defaultRowHeight="12.75"/>
  <cols>
    <col min="1" max="1" width="40.7109375" style="0" customWidth="1"/>
    <col min="2" max="2" width="11.57421875" style="0" customWidth="1"/>
    <col min="3" max="7" width="16.8515625" style="0" customWidth="1"/>
  </cols>
  <sheetData>
    <row r="2" spans="3:7" ht="15.75">
      <c r="C2" s="226" t="s">
        <v>164</v>
      </c>
      <c r="D2" s="226"/>
      <c r="E2" s="226"/>
      <c r="F2" s="226"/>
      <c r="G2" s="226"/>
    </row>
    <row r="3" spans="3:7" ht="15.75">
      <c r="C3" s="201" t="s">
        <v>111</v>
      </c>
      <c r="D3" s="201"/>
      <c r="E3" s="201"/>
      <c r="F3" s="209"/>
      <c r="G3" s="25" t="s">
        <v>102</v>
      </c>
    </row>
    <row r="4" spans="1:7" ht="25.5">
      <c r="A4" s="77" t="s">
        <v>160</v>
      </c>
      <c r="B4" s="77" t="s">
        <v>184</v>
      </c>
      <c r="C4" s="19" t="s">
        <v>100</v>
      </c>
      <c r="D4" s="20" t="s">
        <v>24</v>
      </c>
      <c r="E4" s="20" t="s">
        <v>25</v>
      </c>
      <c r="F4" s="24" t="s">
        <v>26</v>
      </c>
      <c r="G4" s="26">
        <f>SUM(F:F)</f>
        <v>0</v>
      </c>
    </row>
    <row r="5" spans="1:6" ht="12.75">
      <c r="A5" s="21"/>
      <c r="B5" s="21"/>
      <c r="C5" s="21"/>
      <c r="D5" s="22"/>
      <c r="E5" s="23"/>
      <c r="F5" s="22"/>
    </row>
    <row r="6" spans="1:6" ht="12.75">
      <c r="A6" s="2"/>
      <c r="B6" s="2"/>
      <c r="C6" s="2"/>
      <c r="D6" s="2"/>
      <c r="E6" s="2"/>
      <c r="F6" s="2"/>
    </row>
    <row r="7" spans="1:6" ht="12.75">
      <c r="A7" s="21"/>
      <c r="B7" s="21"/>
      <c r="C7" s="21"/>
      <c r="D7" s="22"/>
      <c r="E7" s="23"/>
      <c r="F7" s="22"/>
    </row>
    <row r="8" spans="1:6" ht="12.75">
      <c r="A8" s="2"/>
      <c r="B8" s="2"/>
      <c r="C8" s="2"/>
      <c r="D8" s="2"/>
      <c r="E8" s="2"/>
      <c r="F8" s="2"/>
    </row>
    <row r="9" spans="1:6" ht="12.75">
      <c r="A9" s="21"/>
      <c r="B9" s="21"/>
      <c r="C9" s="21"/>
      <c r="D9" s="22"/>
      <c r="E9" s="23"/>
      <c r="F9" s="22"/>
    </row>
    <row r="10" spans="1:6" ht="12.75">
      <c r="A10" s="2"/>
      <c r="B10" s="2"/>
      <c r="C10" s="2"/>
      <c r="D10" s="2"/>
      <c r="E10" s="2"/>
      <c r="F10" s="2"/>
    </row>
    <row r="11" spans="1:6" ht="12.75">
      <c r="A11" s="21"/>
      <c r="B11" s="21"/>
      <c r="C11" s="21"/>
      <c r="D11" s="22"/>
      <c r="E11" s="23"/>
      <c r="F11" s="22"/>
    </row>
    <row r="12" spans="1:6" ht="12.75">
      <c r="A12" s="2"/>
      <c r="B12" s="2"/>
      <c r="C12" s="2"/>
      <c r="D12" s="2"/>
      <c r="E12" s="2"/>
      <c r="F12" s="2"/>
    </row>
    <row r="13" spans="1:6" ht="12.75">
      <c r="A13" s="21"/>
      <c r="B13" s="21"/>
      <c r="C13" s="21"/>
      <c r="D13" s="22"/>
      <c r="E13" s="23"/>
      <c r="F13" s="22"/>
    </row>
    <row r="14" spans="1:6" ht="12.75">
      <c r="A14" s="2"/>
      <c r="B14" s="2"/>
      <c r="C14" s="2"/>
      <c r="D14" s="2"/>
      <c r="E14" s="2"/>
      <c r="F14" s="7"/>
    </row>
    <row r="15" spans="1:6" ht="12.75">
      <c r="A15" s="21"/>
      <c r="B15" s="21"/>
      <c r="C15" s="21"/>
      <c r="D15" s="22"/>
      <c r="E15" s="23"/>
      <c r="F15" s="22"/>
    </row>
    <row r="16" spans="1:6" ht="12.75">
      <c r="A16" s="2"/>
      <c r="B16" s="2"/>
      <c r="C16" s="2"/>
      <c r="D16" s="2"/>
      <c r="E16" s="2"/>
      <c r="F16" s="2"/>
    </row>
    <row r="17" spans="1:6" ht="12.75">
      <c r="A17" s="21"/>
      <c r="B17" s="21"/>
      <c r="C17" s="21"/>
      <c r="D17" s="22"/>
      <c r="E17" s="23"/>
      <c r="F17" s="22"/>
    </row>
    <row r="18" spans="1:6" ht="12.75">
      <c r="A18" s="2"/>
      <c r="B18" s="2"/>
      <c r="C18" s="2"/>
      <c r="D18" s="2"/>
      <c r="E18" s="2"/>
      <c r="F18" s="2"/>
    </row>
    <row r="19" spans="1:6" ht="12.75">
      <c r="A19" s="21"/>
      <c r="B19" s="21"/>
      <c r="C19" s="21"/>
      <c r="D19" s="22"/>
      <c r="E19" s="23"/>
      <c r="F19" s="22"/>
    </row>
    <row r="20" spans="1:6" ht="12.75">
      <c r="A20" s="2"/>
      <c r="B20" s="2"/>
      <c r="C20" s="2"/>
      <c r="D20" s="2"/>
      <c r="E20" s="2"/>
      <c r="F20" s="2"/>
    </row>
    <row r="21" spans="1:6" ht="12.75">
      <c r="A21" s="21"/>
      <c r="B21" s="21"/>
      <c r="C21" s="21"/>
      <c r="D21" s="22"/>
      <c r="E21" s="23"/>
      <c r="F21" s="22"/>
    </row>
    <row r="22" spans="1:6" ht="12.75">
      <c r="A22" s="2"/>
      <c r="B22" s="2"/>
      <c r="C22" s="2"/>
      <c r="D22" s="2"/>
      <c r="E22" s="2"/>
      <c r="F22" s="2"/>
    </row>
    <row r="23" spans="1:6" ht="12.75">
      <c r="A23" s="21"/>
      <c r="B23" s="21"/>
      <c r="C23" s="21"/>
      <c r="D23" s="22"/>
      <c r="E23" s="23"/>
      <c r="F23" s="22"/>
    </row>
    <row r="24" spans="1:6" ht="12.75">
      <c r="A24" s="2"/>
      <c r="B24" s="2"/>
      <c r="C24" s="2"/>
      <c r="D24" s="2"/>
      <c r="E24" s="2"/>
      <c r="F24" s="2"/>
    </row>
    <row r="25" spans="1:6" ht="12.75">
      <c r="A25" s="21"/>
      <c r="B25" s="21"/>
      <c r="C25" s="21"/>
      <c r="D25" s="22"/>
      <c r="E25" s="23"/>
      <c r="F25" s="22"/>
    </row>
    <row r="26" spans="1:6" ht="12.75">
      <c r="A26" s="2"/>
      <c r="B26" s="2"/>
      <c r="C26" s="2"/>
      <c r="D26" s="2"/>
      <c r="E26" s="2"/>
      <c r="F26" s="2"/>
    </row>
    <row r="27" spans="1:6" ht="12.75">
      <c r="A27" s="21"/>
      <c r="B27" s="21"/>
      <c r="C27" s="21"/>
      <c r="D27" s="22"/>
      <c r="E27" s="23"/>
      <c r="F27" s="22"/>
    </row>
    <row r="28" spans="1:6" ht="12.75">
      <c r="A28" s="2"/>
      <c r="B28" s="2"/>
      <c r="C28" s="2"/>
      <c r="D28" s="2"/>
      <c r="E28" s="2"/>
      <c r="F28" s="2"/>
    </row>
    <row r="29" spans="1:6" ht="12.75">
      <c r="A29" s="21"/>
      <c r="B29" s="21"/>
      <c r="C29" s="21"/>
      <c r="D29" s="22"/>
      <c r="E29" s="23"/>
      <c r="F29" s="22"/>
    </row>
    <row r="30" spans="1:6" ht="12.75">
      <c r="A30" s="2"/>
      <c r="B30" s="2"/>
      <c r="C30" s="2"/>
      <c r="D30" s="2"/>
      <c r="E30" s="2"/>
      <c r="F30" s="2"/>
    </row>
  </sheetData>
  <sheetProtection/>
  <mergeCells count="2">
    <mergeCell ref="C2:G2"/>
    <mergeCell ref="C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I13" sqref="I13"/>
    </sheetView>
  </sheetViews>
  <sheetFormatPr defaultColWidth="12.8515625" defaultRowHeight="12.75"/>
  <cols>
    <col min="1" max="1" width="6.00390625" style="0" bestFit="1" customWidth="1"/>
    <col min="2" max="2" width="8.00390625" style="0" bestFit="1" customWidth="1"/>
    <col min="3" max="3" width="11.57421875" style="0" bestFit="1" customWidth="1"/>
    <col min="4" max="4" width="17.28125" style="0" bestFit="1" customWidth="1"/>
    <col min="5" max="5" width="26.00390625" style="0" customWidth="1"/>
    <col min="6" max="6" width="14.00390625" style="0" customWidth="1"/>
    <col min="7" max="8" width="12.8515625" style="0" customWidth="1"/>
    <col min="9" max="9" width="13.57421875" style="0" bestFit="1" customWidth="1"/>
  </cols>
  <sheetData>
    <row r="2" spans="5:10" ht="15.75">
      <c r="E2" s="226" t="s">
        <v>164</v>
      </c>
      <c r="F2" s="226"/>
      <c r="G2" s="226"/>
      <c r="H2" s="226"/>
      <c r="I2" s="226"/>
      <c r="J2" s="226"/>
    </row>
    <row r="3" spans="5:11" ht="15.75">
      <c r="E3" s="201" t="s">
        <v>229</v>
      </c>
      <c r="F3" s="201"/>
      <c r="G3" s="201"/>
      <c r="H3" s="209"/>
      <c r="I3" s="153"/>
      <c r="J3" s="25" t="s">
        <v>102</v>
      </c>
      <c r="K3" s="9" t="s">
        <v>214</v>
      </c>
    </row>
    <row r="4" spans="1:11" ht="38.25">
      <c r="A4" s="94" t="s">
        <v>160</v>
      </c>
      <c r="B4" s="77" t="s">
        <v>184</v>
      </c>
      <c r="C4" s="77" t="s">
        <v>211</v>
      </c>
      <c r="D4" s="77" t="s">
        <v>100</v>
      </c>
      <c r="E4" s="25" t="s">
        <v>24</v>
      </c>
      <c r="F4" s="25" t="s">
        <v>25</v>
      </c>
      <c r="G4" s="25" t="s">
        <v>200</v>
      </c>
      <c r="H4" s="137" t="s">
        <v>239</v>
      </c>
      <c r="I4" s="80" t="s">
        <v>241</v>
      </c>
      <c r="J4" s="26">
        <f>SUM(I:I)</f>
        <v>0</v>
      </c>
      <c r="K4" s="8">
        <v>12.5</v>
      </c>
    </row>
    <row r="5" spans="1:9" ht="12.75">
      <c r="A5" s="21"/>
      <c r="B5" s="21"/>
      <c r="C5" s="21"/>
      <c r="D5" s="21"/>
      <c r="E5" s="22"/>
      <c r="F5" s="23"/>
      <c r="G5" s="22"/>
      <c r="H5" s="22"/>
      <c r="I5" s="101">
        <f>IF((G5/100*$K$4)&gt;(G5-H5),(G5-H5),(G5/100*$K$4))</f>
        <v>0</v>
      </c>
    </row>
    <row r="6" spans="1:9" ht="12.75">
      <c r="A6" s="2"/>
      <c r="B6" s="136"/>
      <c r="C6" s="136"/>
      <c r="D6" s="2"/>
      <c r="E6" s="2"/>
      <c r="F6" s="2"/>
      <c r="G6" s="2"/>
      <c r="H6" s="2"/>
      <c r="I6" s="157">
        <f>IF((G6/100*$K$4)&gt;(G6-H6),(G6-H6),(G6/100*$K$4))</f>
        <v>0</v>
      </c>
    </row>
    <row r="7" spans="1:9" ht="12.75">
      <c r="A7" s="21"/>
      <c r="B7" s="21"/>
      <c r="C7" s="21"/>
      <c r="D7" s="21"/>
      <c r="E7" s="22"/>
      <c r="F7" s="23"/>
      <c r="G7" s="22"/>
      <c r="H7" s="22"/>
      <c r="I7" s="101">
        <f aca="true" t="shared" si="0" ref="I7:I30">IF((G7/100*$K$4)&gt;(G7-H7),(G7-H7),(G7/100*$K$4))</f>
        <v>0</v>
      </c>
    </row>
    <row r="8" spans="1:9" ht="12.75">
      <c r="A8" s="2"/>
      <c r="B8" s="136"/>
      <c r="C8" s="136"/>
      <c r="D8" s="2"/>
      <c r="E8" s="2"/>
      <c r="F8" s="2"/>
      <c r="G8" s="2"/>
      <c r="H8" s="2"/>
      <c r="I8" s="157">
        <f t="shared" si="0"/>
        <v>0</v>
      </c>
    </row>
    <row r="9" spans="1:9" ht="12.75">
      <c r="A9" s="21"/>
      <c r="B9" s="21"/>
      <c r="C9" s="21"/>
      <c r="D9" s="21"/>
      <c r="E9" s="22"/>
      <c r="F9" s="23"/>
      <c r="G9" s="22"/>
      <c r="H9" s="22"/>
      <c r="I9" s="101">
        <f t="shared" si="0"/>
        <v>0</v>
      </c>
    </row>
    <row r="10" spans="1:9" ht="12.75">
      <c r="A10" s="2"/>
      <c r="B10" s="136"/>
      <c r="C10" s="136"/>
      <c r="D10" s="2"/>
      <c r="E10" s="2"/>
      <c r="F10" s="2"/>
      <c r="G10" s="2"/>
      <c r="H10" s="2"/>
      <c r="I10" s="157">
        <f t="shared" si="0"/>
        <v>0</v>
      </c>
    </row>
    <row r="11" spans="1:9" ht="12.75">
      <c r="A11" s="21"/>
      <c r="B11" s="21"/>
      <c r="C11" s="21"/>
      <c r="D11" s="21"/>
      <c r="E11" s="22"/>
      <c r="F11" s="23"/>
      <c r="G11" s="22"/>
      <c r="H11" s="22"/>
      <c r="I11" s="101">
        <f t="shared" si="0"/>
        <v>0</v>
      </c>
    </row>
    <row r="12" spans="1:9" ht="12.75">
      <c r="A12" s="2"/>
      <c r="B12" s="136"/>
      <c r="C12" s="136"/>
      <c r="D12" s="2"/>
      <c r="E12" s="2"/>
      <c r="F12" s="2"/>
      <c r="G12" s="2"/>
      <c r="H12" s="2"/>
      <c r="I12" s="157">
        <f t="shared" si="0"/>
        <v>0</v>
      </c>
    </row>
    <row r="13" spans="1:9" ht="12.75">
      <c r="A13" s="21"/>
      <c r="B13" s="21"/>
      <c r="C13" s="21"/>
      <c r="D13" s="21"/>
      <c r="E13" s="22"/>
      <c r="F13" s="23"/>
      <c r="G13" s="22"/>
      <c r="H13" s="22"/>
      <c r="I13" s="101">
        <f t="shared" si="0"/>
        <v>0</v>
      </c>
    </row>
    <row r="14" spans="1:9" ht="12.75">
      <c r="A14" s="2"/>
      <c r="B14" s="136"/>
      <c r="C14" s="136"/>
      <c r="D14" s="2"/>
      <c r="E14" s="2"/>
      <c r="F14" s="2"/>
      <c r="G14" s="7"/>
      <c r="H14" s="7"/>
      <c r="I14" s="157">
        <f t="shared" si="0"/>
        <v>0</v>
      </c>
    </row>
    <row r="15" spans="1:9" ht="12.75">
      <c r="A15" s="21"/>
      <c r="B15" s="21"/>
      <c r="C15" s="21"/>
      <c r="D15" s="21"/>
      <c r="E15" s="22"/>
      <c r="F15" s="23"/>
      <c r="G15" s="22"/>
      <c r="H15" s="22"/>
      <c r="I15" s="101">
        <f t="shared" si="0"/>
        <v>0</v>
      </c>
    </row>
    <row r="16" spans="1:9" ht="12.75">
      <c r="A16" s="2"/>
      <c r="B16" s="136"/>
      <c r="C16" s="136"/>
      <c r="D16" s="2"/>
      <c r="E16" s="2"/>
      <c r="F16" s="2"/>
      <c r="G16" s="2"/>
      <c r="H16" s="2"/>
      <c r="I16" s="157">
        <f t="shared" si="0"/>
        <v>0</v>
      </c>
    </row>
    <row r="17" spans="1:9" ht="12.75">
      <c r="A17" s="21"/>
      <c r="B17" s="21"/>
      <c r="C17" s="21"/>
      <c r="D17" s="21"/>
      <c r="E17" s="22"/>
      <c r="F17" s="23"/>
      <c r="G17" s="22"/>
      <c r="H17" s="22"/>
      <c r="I17" s="101">
        <f t="shared" si="0"/>
        <v>0</v>
      </c>
    </row>
    <row r="18" spans="1:9" ht="12.75">
      <c r="A18" s="2"/>
      <c r="B18" s="136"/>
      <c r="C18" s="136"/>
      <c r="D18" s="2"/>
      <c r="E18" s="2"/>
      <c r="F18" s="2"/>
      <c r="G18" s="2"/>
      <c r="H18" s="2"/>
      <c r="I18" s="157">
        <f t="shared" si="0"/>
        <v>0</v>
      </c>
    </row>
    <row r="19" spans="1:9" ht="12.75">
      <c r="A19" s="21"/>
      <c r="B19" s="21"/>
      <c r="C19" s="21"/>
      <c r="D19" s="21"/>
      <c r="E19" s="22"/>
      <c r="F19" s="23"/>
      <c r="G19" s="22"/>
      <c r="H19" s="22"/>
      <c r="I19" s="101">
        <f t="shared" si="0"/>
        <v>0</v>
      </c>
    </row>
    <row r="20" spans="1:9" ht="12.75">
      <c r="A20" s="2"/>
      <c r="B20" s="136"/>
      <c r="C20" s="136"/>
      <c r="D20" s="2"/>
      <c r="E20" s="2"/>
      <c r="F20" s="2"/>
      <c r="G20" s="2"/>
      <c r="H20" s="2"/>
      <c r="I20" s="157">
        <f t="shared" si="0"/>
        <v>0</v>
      </c>
    </row>
    <row r="21" spans="1:9" ht="12.75">
      <c r="A21" s="21"/>
      <c r="B21" s="21"/>
      <c r="C21" s="21"/>
      <c r="D21" s="21"/>
      <c r="E21" s="22"/>
      <c r="F21" s="23"/>
      <c r="G21" s="22"/>
      <c r="H21" s="22"/>
      <c r="I21" s="101">
        <f t="shared" si="0"/>
        <v>0</v>
      </c>
    </row>
    <row r="22" spans="1:9" ht="12.75">
      <c r="A22" s="2"/>
      <c r="B22" s="136"/>
      <c r="C22" s="136"/>
      <c r="D22" s="2"/>
      <c r="E22" s="2"/>
      <c r="F22" s="2"/>
      <c r="G22" s="2"/>
      <c r="H22" s="2"/>
      <c r="I22" s="157">
        <f t="shared" si="0"/>
        <v>0</v>
      </c>
    </row>
    <row r="23" spans="1:9" ht="12.75">
      <c r="A23" s="21"/>
      <c r="B23" s="21"/>
      <c r="C23" s="21"/>
      <c r="D23" s="21"/>
      <c r="E23" s="22"/>
      <c r="F23" s="23"/>
      <c r="G23" s="22"/>
      <c r="H23" s="22"/>
      <c r="I23" s="101">
        <f t="shared" si="0"/>
        <v>0</v>
      </c>
    </row>
    <row r="24" spans="1:9" ht="12.75">
      <c r="A24" s="2"/>
      <c r="B24" s="136"/>
      <c r="C24" s="136"/>
      <c r="D24" s="2"/>
      <c r="E24" s="2"/>
      <c r="F24" s="2"/>
      <c r="G24" s="2"/>
      <c r="H24" s="2"/>
      <c r="I24" s="157">
        <f t="shared" si="0"/>
        <v>0</v>
      </c>
    </row>
    <row r="25" spans="1:9" ht="12.75">
      <c r="A25" s="21"/>
      <c r="B25" s="21"/>
      <c r="C25" s="21"/>
      <c r="D25" s="21"/>
      <c r="E25" s="22"/>
      <c r="F25" s="23"/>
      <c r="G25" s="22"/>
      <c r="H25" s="22"/>
      <c r="I25" s="101">
        <f t="shared" si="0"/>
        <v>0</v>
      </c>
    </row>
    <row r="26" spans="1:9" ht="12.75">
      <c r="A26" s="2"/>
      <c r="B26" s="136"/>
      <c r="C26" s="136"/>
      <c r="D26" s="2"/>
      <c r="E26" s="2"/>
      <c r="F26" s="2"/>
      <c r="G26" s="2"/>
      <c r="H26" s="2"/>
      <c r="I26" s="157">
        <f t="shared" si="0"/>
        <v>0</v>
      </c>
    </row>
    <row r="27" spans="1:9" ht="12.75">
      <c r="A27" s="21"/>
      <c r="B27" s="21"/>
      <c r="C27" s="21"/>
      <c r="D27" s="21"/>
      <c r="E27" s="22"/>
      <c r="F27" s="23"/>
      <c r="G27" s="22"/>
      <c r="H27" s="22"/>
      <c r="I27" s="101">
        <f t="shared" si="0"/>
        <v>0</v>
      </c>
    </row>
    <row r="28" spans="1:9" ht="12.75">
      <c r="A28" s="2"/>
      <c r="B28" s="136"/>
      <c r="C28" s="136"/>
      <c r="D28" s="2"/>
      <c r="E28" s="2"/>
      <c r="F28" s="2"/>
      <c r="G28" s="2"/>
      <c r="H28" s="2"/>
      <c r="I28" s="157">
        <f t="shared" si="0"/>
        <v>0</v>
      </c>
    </row>
    <row r="29" spans="1:9" ht="12.75">
      <c r="A29" s="21"/>
      <c r="B29" s="21"/>
      <c r="C29" s="21"/>
      <c r="D29" s="21"/>
      <c r="E29" s="22"/>
      <c r="F29" s="23"/>
      <c r="G29" s="22"/>
      <c r="H29" s="22"/>
      <c r="I29" s="101">
        <f t="shared" si="0"/>
        <v>0</v>
      </c>
    </row>
    <row r="30" spans="1:9" ht="12.75">
      <c r="A30" s="2"/>
      <c r="B30" s="136"/>
      <c r="C30" s="136"/>
      <c r="D30" s="2"/>
      <c r="E30" s="2"/>
      <c r="F30" s="2"/>
      <c r="G30" s="2"/>
      <c r="H30" s="2"/>
      <c r="I30" s="157">
        <f t="shared" si="0"/>
        <v>0</v>
      </c>
    </row>
  </sheetData>
  <sheetProtection/>
  <mergeCells count="2">
    <mergeCell ref="E2:J2"/>
    <mergeCell ref="E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6.00390625" style="0" bestFit="1" customWidth="1"/>
    <col min="2" max="2" width="8.00390625" style="0" bestFit="1" customWidth="1"/>
    <col min="3" max="3" width="11.57421875" style="0" bestFit="1" customWidth="1"/>
    <col min="4" max="4" width="10.7109375" style="0" bestFit="1" customWidth="1"/>
    <col min="5" max="11" width="16.8515625" style="0" customWidth="1"/>
  </cols>
  <sheetData>
    <row r="2" spans="5:11" ht="15.75">
      <c r="E2" s="226" t="s">
        <v>165</v>
      </c>
      <c r="F2" s="226"/>
      <c r="G2" s="226"/>
      <c r="H2" s="226"/>
      <c r="I2" s="226"/>
      <c r="J2" s="226"/>
      <c r="K2" s="226"/>
    </row>
    <row r="3" spans="5:12" ht="15.75">
      <c r="E3" s="201" t="s">
        <v>112</v>
      </c>
      <c r="F3" s="201"/>
      <c r="G3" s="201"/>
      <c r="H3" s="209"/>
      <c r="I3" s="116"/>
      <c r="J3" s="102"/>
      <c r="K3" s="25" t="s">
        <v>102</v>
      </c>
      <c r="L3" s="9" t="s">
        <v>214</v>
      </c>
    </row>
    <row r="4" spans="1:12" ht="25.5">
      <c r="A4" s="77" t="s">
        <v>160</v>
      </c>
      <c r="B4" s="77" t="s">
        <v>184</v>
      </c>
      <c r="C4" s="19" t="s">
        <v>211</v>
      </c>
      <c r="D4" s="19" t="s">
        <v>212</v>
      </c>
      <c r="E4" s="77" t="s">
        <v>100</v>
      </c>
      <c r="F4" s="25" t="s">
        <v>24</v>
      </c>
      <c r="G4" s="25" t="s">
        <v>25</v>
      </c>
      <c r="H4" s="25" t="s">
        <v>200</v>
      </c>
      <c r="I4" s="137" t="s">
        <v>239</v>
      </c>
      <c r="J4" s="80" t="s">
        <v>241</v>
      </c>
      <c r="K4" s="26">
        <f>SUM(J:J)</f>
        <v>0</v>
      </c>
      <c r="L4" s="8">
        <v>12.5</v>
      </c>
    </row>
    <row r="5" spans="1:10" ht="12.75">
      <c r="A5" s="21"/>
      <c r="B5" s="21"/>
      <c r="C5" s="21"/>
      <c r="D5" s="21"/>
      <c r="E5" s="21"/>
      <c r="F5" s="22"/>
      <c r="G5" s="23"/>
      <c r="H5" s="22"/>
      <c r="I5" s="22">
        <v>0</v>
      </c>
      <c r="J5" s="101">
        <f>IF((H5/100*$L$4)&gt;(H5-I5),(H5-I5),(H5/100*$L$4))</f>
        <v>0</v>
      </c>
    </row>
    <row r="6" spans="1:10" ht="12.75">
      <c r="A6" s="2"/>
      <c r="B6" s="136"/>
      <c r="C6" s="136"/>
      <c r="D6" s="136"/>
      <c r="E6" s="2"/>
      <c r="F6" s="2"/>
      <c r="G6" s="2"/>
      <c r="H6" s="2"/>
      <c r="I6" s="2"/>
      <c r="J6" s="157">
        <f>IF((H6/100*$L$4)&gt;(H6-I6),(H6-I6),(H6/100*$L$4))</f>
        <v>0</v>
      </c>
    </row>
    <row r="7" spans="1:10" ht="12.75">
      <c r="A7" s="21"/>
      <c r="B7" s="21"/>
      <c r="C7" s="21"/>
      <c r="D7" s="21"/>
      <c r="E7" s="21"/>
      <c r="F7" s="22"/>
      <c r="G7" s="23"/>
      <c r="H7" s="22"/>
      <c r="I7" s="22"/>
      <c r="J7" s="101">
        <f aca="true" t="shared" si="0" ref="J7:J30">IF((H7/100*$L$4)&gt;(H7-I7),(H7-I7),(H7/100*$L$4))</f>
        <v>0</v>
      </c>
    </row>
    <row r="8" spans="1:10" ht="12.75">
      <c r="A8" s="2"/>
      <c r="B8" s="136"/>
      <c r="C8" s="136"/>
      <c r="D8" s="136"/>
      <c r="E8" s="2"/>
      <c r="F8" s="2"/>
      <c r="G8" s="2"/>
      <c r="H8" s="2"/>
      <c r="I8" s="2"/>
      <c r="J8" s="157">
        <f t="shared" si="0"/>
        <v>0</v>
      </c>
    </row>
    <row r="9" spans="1:10" ht="12.75">
      <c r="A9" s="21"/>
      <c r="B9" s="21"/>
      <c r="C9" s="21"/>
      <c r="D9" s="21"/>
      <c r="E9" s="21"/>
      <c r="F9" s="22"/>
      <c r="G9" s="23"/>
      <c r="H9" s="22"/>
      <c r="I9" s="22"/>
      <c r="J9" s="101">
        <f t="shared" si="0"/>
        <v>0</v>
      </c>
    </row>
    <row r="10" spans="1:10" ht="12.75">
      <c r="A10" s="2"/>
      <c r="B10" s="136"/>
      <c r="C10" s="136"/>
      <c r="D10" s="136"/>
      <c r="E10" s="2"/>
      <c r="F10" s="2"/>
      <c r="G10" s="2"/>
      <c r="H10" s="2"/>
      <c r="I10" s="2"/>
      <c r="J10" s="157">
        <f t="shared" si="0"/>
        <v>0</v>
      </c>
    </row>
    <row r="11" spans="1:10" ht="12.75">
      <c r="A11" s="21"/>
      <c r="B11" s="21"/>
      <c r="C11" s="21"/>
      <c r="D11" s="21"/>
      <c r="E11" s="21"/>
      <c r="F11" s="22"/>
      <c r="G11" s="23"/>
      <c r="H11" s="22"/>
      <c r="I11" s="22"/>
      <c r="J11" s="101">
        <f t="shared" si="0"/>
        <v>0</v>
      </c>
    </row>
    <row r="12" spans="1:10" ht="12.75">
      <c r="A12" s="2"/>
      <c r="B12" s="136"/>
      <c r="C12" s="136"/>
      <c r="D12" s="136"/>
      <c r="E12" s="2"/>
      <c r="F12" s="2"/>
      <c r="G12" s="2"/>
      <c r="H12" s="2"/>
      <c r="I12" s="2"/>
      <c r="J12" s="157">
        <f t="shared" si="0"/>
        <v>0</v>
      </c>
    </row>
    <row r="13" spans="1:10" ht="12.75">
      <c r="A13" s="21"/>
      <c r="B13" s="21"/>
      <c r="C13" s="21"/>
      <c r="D13" s="21"/>
      <c r="E13" s="21"/>
      <c r="F13" s="22"/>
      <c r="G13" s="23"/>
      <c r="H13" s="22"/>
      <c r="I13" s="22"/>
      <c r="J13" s="101">
        <f t="shared" si="0"/>
        <v>0</v>
      </c>
    </row>
    <row r="14" spans="1:10" ht="12.75">
      <c r="A14" s="2"/>
      <c r="B14" s="136"/>
      <c r="C14" s="136"/>
      <c r="D14" s="136"/>
      <c r="E14" s="2"/>
      <c r="F14" s="2"/>
      <c r="G14" s="2"/>
      <c r="H14" s="7"/>
      <c r="I14" s="7"/>
      <c r="J14" s="157">
        <f t="shared" si="0"/>
        <v>0</v>
      </c>
    </row>
    <row r="15" spans="1:10" ht="12.75">
      <c r="A15" s="21"/>
      <c r="B15" s="21"/>
      <c r="C15" s="21"/>
      <c r="D15" s="21"/>
      <c r="E15" s="21"/>
      <c r="F15" s="22"/>
      <c r="G15" s="23"/>
      <c r="H15" s="22"/>
      <c r="I15" s="22"/>
      <c r="J15" s="101">
        <f t="shared" si="0"/>
        <v>0</v>
      </c>
    </row>
    <row r="16" spans="1:10" ht="12.75">
      <c r="A16" s="2"/>
      <c r="B16" s="136"/>
      <c r="C16" s="136"/>
      <c r="D16" s="136"/>
      <c r="E16" s="2"/>
      <c r="F16" s="2"/>
      <c r="G16" s="2"/>
      <c r="H16" s="2"/>
      <c r="I16" s="2"/>
      <c r="J16" s="157">
        <f t="shared" si="0"/>
        <v>0</v>
      </c>
    </row>
    <row r="17" spans="1:10" ht="12.75">
      <c r="A17" s="21"/>
      <c r="B17" s="21"/>
      <c r="C17" s="21"/>
      <c r="D17" s="21"/>
      <c r="E17" s="21"/>
      <c r="F17" s="22"/>
      <c r="G17" s="23"/>
      <c r="H17" s="22"/>
      <c r="I17" s="22"/>
      <c r="J17" s="101">
        <f t="shared" si="0"/>
        <v>0</v>
      </c>
    </row>
    <row r="18" spans="1:10" ht="12.75">
      <c r="A18" s="2"/>
      <c r="B18" s="136"/>
      <c r="C18" s="136"/>
      <c r="D18" s="136"/>
      <c r="E18" s="2"/>
      <c r="F18" s="2"/>
      <c r="G18" s="2"/>
      <c r="H18" s="2"/>
      <c r="I18" s="2"/>
      <c r="J18" s="157">
        <f t="shared" si="0"/>
        <v>0</v>
      </c>
    </row>
    <row r="19" spans="1:10" ht="12.75">
      <c r="A19" s="21"/>
      <c r="B19" s="21"/>
      <c r="C19" s="21"/>
      <c r="D19" s="21"/>
      <c r="E19" s="21"/>
      <c r="F19" s="22"/>
      <c r="G19" s="23"/>
      <c r="H19" s="22"/>
      <c r="I19" s="22"/>
      <c r="J19" s="101">
        <f t="shared" si="0"/>
        <v>0</v>
      </c>
    </row>
    <row r="20" spans="1:10" ht="12.75">
      <c r="A20" s="2"/>
      <c r="B20" s="136"/>
      <c r="C20" s="136"/>
      <c r="D20" s="136"/>
      <c r="E20" s="2"/>
      <c r="F20" s="2"/>
      <c r="G20" s="2"/>
      <c r="H20" s="2"/>
      <c r="I20" s="2"/>
      <c r="J20" s="157">
        <f t="shared" si="0"/>
        <v>0</v>
      </c>
    </row>
    <row r="21" spans="1:10" ht="12.75">
      <c r="A21" s="21"/>
      <c r="B21" s="21"/>
      <c r="C21" s="21"/>
      <c r="D21" s="21"/>
      <c r="E21" s="21"/>
      <c r="F21" s="22"/>
      <c r="G21" s="23"/>
      <c r="H21" s="22"/>
      <c r="I21" s="22"/>
      <c r="J21" s="101">
        <f t="shared" si="0"/>
        <v>0</v>
      </c>
    </row>
    <row r="22" spans="1:10" ht="12.75">
      <c r="A22" s="2"/>
      <c r="B22" s="136"/>
      <c r="C22" s="136"/>
      <c r="D22" s="136"/>
      <c r="E22" s="2"/>
      <c r="F22" s="2"/>
      <c r="G22" s="2"/>
      <c r="H22" s="2"/>
      <c r="I22" s="2"/>
      <c r="J22" s="157">
        <f t="shared" si="0"/>
        <v>0</v>
      </c>
    </row>
    <row r="23" spans="1:10" ht="12.75">
      <c r="A23" s="21"/>
      <c r="B23" s="21"/>
      <c r="C23" s="21"/>
      <c r="D23" s="21"/>
      <c r="E23" s="21"/>
      <c r="F23" s="22"/>
      <c r="G23" s="23"/>
      <c r="H23" s="22"/>
      <c r="I23" s="22"/>
      <c r="J23" s="101">
        <f t="shared" si="0"/>
        <v>0</v>
      </c>
    </row>
    <row r="24" spans="1:10" ht="12.75">
      <c r="A24" s="2"/>
      <c r="B24" s="136"/>
      <c r="C24" s="136"/>
      <c r="D24" s="136"/>
      <c r="E24" s="2"/>
      <c r="F24" s="2"/>
      <c r="G24" s="2"/>
      <c r="H24" s="2"/>
      <c r="I24" s="2"/>
      <c r="J24" s="157">
        <f t="shared" si="0"/>
        <v>0</v>
      </c>
    </row>
    <row r="25" spans="1:10" ht="12.75">
      <c r="A25" s="21"/>
      <c r="B25" s="21"/>
      <c r="C25" s="21"/>
      <c r="D25" s="21"/>
      <c r="E25" s="21"/>
      <c r="F25" s="22"/>
      <c r="G25" s="23"/>
      <c r="H25" s="22"/>
      <c r="I25" s="22"/>
      <c r="J25" s="101">
        <f t="shared" si="0"/>
        <v>0</v>
      </c>
    </row>
    <row r="26" spans="1:10" ht="12.75">
      <c r="A26" s="2"/>
      <c r="B26" s="136"/>
      <c r="C26" s="136"/>
      <c r="D26" s="136"/>
      <c r="E26" s="2"/>
      <c r="F26" s="2"/>
      <c r="G26" s="2"/>
      <c r="H26" s="2"/>
      <c r="I26" s="2"/>
      <c r="J26" s="157">
        <f t="shared" si="0"/>
        <v>0</v>
      </c>
    </row>
    <row r="27" spans="1:10" ht="12.75">
      <c r="A27" s="21"/>
      <c r="B27" s="21"/>
      <c r="C27" s="21"/>
      <c r="D27" s="21"/>
      <c r="E27" s="21"/>
      <c r="F27" s="22"/>
      <c r="G27" s="23"/>
      <c r="H27" s="22"/>
      <c r="I27" s="22"/>
      <c r="J27" s="101">
        <f>IF((H27/100*$L$4)&gt;(H27-I27),(H27-I27),(H27/100*$L$4))</f>
        <v>0</v>
      </c>
    </row>
    <row r="28" spans="1:10" ht="12.75">
      <c r="A28" s="2"/>
      <c r="B28" s="136"/>
      <c r="C28" s="136"/>
      <c r="D28" s="136"/>
      <c r="E28" s="2"/>
      <c r="F28" s="2"/>
      <c r="G28" s="2"/>
      <c r="H28" s="2"/>
      <c r="I28" s="2"/>
      <c r="J28" s="157">
        <f t="shared" si="0"/>
        <v>0</v>
      </c>
    </row>
    <row r="29" spans="1:10" ht="12.75">
      <c r="A29" s="21"/>
      <c r="B29" s="21"/>
      <c r="C29" s="21"/>
      <c r="D29" s="21"/>
      <c r="E29" s="21"/>
      <c r="F29" s="22"/>
      <c r="G29" s="23"/>
      <c r="H29" s="22"/>
      <c r="I29" s="22"/>
      <c r="J29" s="101">
        <f t="shared" si="0"/>
        <v>0</v>
      </c>
    </row>
    <row r="30" spans="1:10" ht="12.75">
      <c r="A30" s="2"/>
      <c r="B30" s="136"/>
      <c r="C30" s="136"/>
      <c r="D30" s="136"/>
      <c r="E30" s="2"/>
      <c r="F30" s="2"/>
      <c r="G30" s="2"/>
      <c r="H30" s="2"/>
      <c r="I30" s="2"/>
      <c r="J30" s="157">
        <f t="shared" si="0"/>
        <v>0</v>
      </c>
    </row>
  </sheetData>
  <sheetProtection/>
  <mergeCells count="2">
    <mergeCell ref="E2:K2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6.00390625" style="86" bestFit="1" customWidth="1"/>
    <col min="2" max="2" width="8.00390625" style="0" bestFit="1" customWidth="1"/>
    <col min="3" max="3" width="9.00390625" style="86" bestFit="1" customWidth="1"/>
    <col min="4" max="6" width="16.8515625" style="86" customWidth="1"/>
    <col min="7" max="7" width="16.8515625" style="90" customWidth="1"/>
    <col min="8" max="9" width="16.8515625" style="86" customWidth="1"/>
  </cols>
  <sheetData>
    <row r="2" spans="3:9" ht="15.75">
      <c r="C2" s="224" t="s">
        <v>164</v>
      </c>
      <c r="D2" s="224"/>
      <c r="E2" s="224"/>
      <c r="F2" s="224"/>
      <c r="G2" s="224"/>
      <c r="H2" s="224"/>
      <c r="I2" s="224"/>
    </row>
    <row r="3" spans="3:10" ht="15.75">
      <c r="C3" s="223" t="s">
        <v>113</v>
      </c>
      <c r="D3" s="223"/>
      <c r="E3" s="223"/>
      <c r="F3" s="225"/>
      <c r="G3" s="225"/>
      <c r="H3" s="91"/>
      <c r="I3" s="93" t="s">
        <v>102</v>
      </c>
      <c r="J3" s="9" t="s">
        <v>214</v>
      </c>
    </row>
    <row r="4" spans="1:10" ht="25.5">
      <c r="A4" s="94" t="s">
        <v>160</v>
      </c>
      <c r="B4" s="77" t="s">
        <v>184</v>
      </c>
      <c r="C4" s="77" t="s">
        <v>100</v>
      </c>
      <c r="D4" s="25" t="s">
        <v>24</v>
      </c>
      <c r="E4" s="25" t="s">
        <v>25</v>
      </c>
      <c r="F4" s="25" t="s">
        <v>200</v>
      </c>
      <c r="G4" s="137" t="s">
        <v>239</v>
      </c>
      <c r="H4" s="80" t="s">
        <v>241</v>
      </c>
      <c r="I4" s="26">
        <f>SUM(H:H)</f>
        <v>0</v>
      </c>
      <c r="J4" s="8">
        <v>20</v>
      </c>
    </row>
    <row r="5" spans="1:9" ht="12.75">
      <c r="A5" s="21"/>
      <c r="B5" s="21"/>
      <c r="C5" s="21"/>
      <c r="D5" s="22"/>
      <c r="E5" s="23"/>
      <c r="F5" s="22"/>
      <c r="G5" s="22"/>
      <c r="H5" s="101">
        <f>IF((F5/100*$J$4)&gt;(F5-G5),(F5-G5),(F5/100*$J$4))</f>
        <v>0</v>
      </c>
      <c r="I5"/>
    </row>
    <row r="6" spans="1:9" ht="12.75">
      <c r="A6" s="2"/>
      <c r="B6" s="136"/>
      <c r="C6" s="2"/>
      <c r="D6" s="2"/>
      <c r="E6" s="2"/>
      <c r="F6" s="2"/>
      <c r="G6" s="2"/>
      <c r="H6" s="157">
        <f>IF((F6/100*$J$4)&gt;(F6-G6),(F6-G6),(F6/100*$J$4))</f>
        <v>0</v>
      </c>
      <c r="I6"/>
    </row>
    <row r="7" spans="1:9" ht="12.75">
      <c r="A7" s="21"/>
      <c r="B7" s="21"/>
      <c r="C7" s="21"/>
      <c r="D7" s="22"/>
      <c r="E7" s="23"/>
      <c r="F7" s="22"/>
      <c r="G7" s="22"/>
      <c r="H7" s="101">
        <f aca="true" t="shared" si="0" ref="H7:H30">IF((F7/100*$J$4)&gt;(F7-G7),(F7-G7),(F7/100*$J$4))</f>
        <v>0</v>
      </c>
      <c r="I7"/>
    </row>
    <row r="8" spans="1:9" ht="12.75">
      <c r="A8" s="2"/>
      <c r="B8" s="136"/>
      <c r="C8" s="2"/>
      <c r="D8" s="2"/>
      <c r="E8" s="2"/>
      <c r="F8" s="2"/>
      <c r="G8" s="2"/>
      <c r="H8" s="157">
        <f t="shared" si="0"/>
        <v>0</v>
      </c>
      <c r="I8"/>
    </row>
    <row r="9" spans="1:9" ht="12.75">
      <c r="A9" s="21"/>
      <c r="B9" s="21"/>
      <c r="C9" s="21"/>
      <c r="D9" s="22"/>
      <c r="E9" s="23"/>
      <c r="F9" s="22"/>
      <c r="G9" s="22"/>
      <c r="H9" s="101">
        <f t="shared" si="0"/>
        <v>0</v>
      </c>
      <c r="I9"/>
    </row>
    <row r="10" spans="1:9" ht="12.75">
      <c r="A10" s="2"/>
      <c r="B10" s="136"/>
      <c r="C10" s="2"/>
      <c r="D10" s="2"/>
      <c r="E10" s="2"/>
      <c r="F10" s="2"/>
      <c r="G10" s="2"/>
      <c r="H10" s="157">
        <f t="shared" si="0"/>
        <v>0</v>
      </c>
      <c r="I10"/>
    </row>
    <row r="11" spans="1:9" ht="12.75">
      <c r="A11" s="21"/>
      <c r="B11" s="21"/>
      <c r="C11" s="21"/>
      <c r="D11" s="22"/>
      <c r="E11" s="23"/>
      <c r="F11" s="22"/>
      <c r="G11" s="22"/>
      <c r="H11" s="101">
        <f t="shared" si="0"/>
        <v>0</v>
      </c>
      <c r="I11"/>
    </row>
    <row r="12" spans="1:9" ht="12.75">
      <c r="A12" s="2"/>
      <c r="B12" s="136"/>
      <c r="C12" s="2"/>
      <c r="D12" s="2"/>
      <c r="E12" s="2"/>
      <c r="F12" s="2"/>
      <c r="G12" s="2"/>
      <c r="H12" s="157">
        <f t="shared" si="0"/>
        <v>0</v>
      </c>
      <c r="I12"/>
    </row>
    <row r="13" spans="1:9" ht="12.75">
      <c r="A13" s="21"/>
      <c r="B13" s="21"/>
      <c r="C13" s="21"/>
      <c r="D13" s="22"/>
      <c r="E13" s="23"/>
      <c r="F13" s="22"/>
      <c r="G13" s="22"/>
      <c r="H13" s="101">
        <f t="shared" si="0"/>
        <v>0</v>
      </c>
      <c r="I13"/>
    </row>
    <row r="14" spans="1:9" ht="12.75">
      <c r="A14" s="2"/>
      <c r="B14" s="136"/>
      <c r="C14" s="2"/>
      <c r="D14" s="2"/>
      <c r="E14" s="2"/>
      <c r="F14" s="7"/>
      <c r="G14" s="7"/>
      <c r="H14" s="157">
        <f t="shared" si="0"/>
        <v>0</v>
      </c>
      <c r="I14"/>
    </row>
    <row r="15" spans="1:9" ht="12.75">
      <c r="A15" s="21"/>
      <c r="B15" s="21"/>
      <c r="C15" s="21"/>
      <c r="D15" s="22"/>
      <c r="E15" s="23"/>
      <c r="F15" s="22"/>
      <c r="G15" s="22"/>
      <c r="H15" s="101">
        <f t="shared" si="0"/>
        <v>0</v>
      </c>
      <c r="I15"/>
    </row>
    <row r="16" spans="1:9" ht="12.75">
      <c r="A16" s="2"/>
      <c r="B16" s="136"/>
      <c r="C16" s="2"/>
      <c r="D16" s="2"/>
      <c r="E16" s="2"/>
      <c r="F16" s="2"/>
      <c r="G16" s="2"/>
      <c r="H16" s="157">
        <f>IF((F16/100*$J$4)&gt;(F16-G16),(F16-G16),(F16/100*$J$4))</f>
        <v>0</v>
      </c>
      <c r="I16"/>
    </row>
    <row r="17" spans="1:9" ht="12.75">
      <c r="A17" s="21"/>
      <c r="B17" s="21"/>
      <c r="C17" s="21"/>
      <c r="D17" s="22"/>
      <c r="E17" s="23"/>
      <c r="F17" s="22"/>
      <c r="G17" s="22"/>
      <c r="H17" s="101">
        <f t="shared" si="0"/>
        <v>0</v>
      </c>
      <c r="I17"/>
    </row>
    <row r="18" spans="1:9" ht="12.75">
      <c r="A18" s="2"/>
      <c r="B18" s="136"/>
      <c r="C18" s="2"/>
      <c r="D18" s="2"/>
      <c r="E18" s="2"/>
      <c r="F18" s="2"/>
      <c r="G18" s="2"/>
      <c r="H18" s="157">
        <f t="shared" si="0"/>
        <v>0</v>
      </c>
      <c r="I18"/>
    </row>
    <row r="19" spans="1:9" ht="12.75">
      <c r="A19" s="21"/>
      <c r="B19" s="21"/>
      <c r="C19" s="21"/>
      <c r="D19" s="22"/>
      <c r="E19" s="23"/>
      <c r="F19" s="22"/>
      <c r="G19" s="22"/>
      <c r="H19" s="101">
        <f t="shared" si="0"/>
        <v>0</v>
      </c>
      <c r="I19"/>
    </row>
    <row r="20" spans="1:9" ht="12.75">
      <c r="A20" s="2"/>
      <c r="B20" s="136"/>
      <c r="C20" s="2"/>
      <c r="D20" s="2"/>
      <c r="E20" s="2"/>
      <c r="F20" s="2"/>
      <c r="G20" s="2"/>
      <c r="H20" s="157">
        <f t="shared" si="0"/>
        <v>0</v>
      </c>
      <c r="I20"/>
    </row>
    <row r="21" spans="1:9" ht="12.75">
      <c r="A21" s="21"/>
      <c r="B21" s="21"/>
      <c r="C21" s="21"/>
      <c r="D21" s="22"/>
      <c r="E21" s="23"/>
      <c r="F21" s="22"/>
      <c r="G21" s="22"/>
      <c r="H21" s="101">
        <f t="shared" si="0"/>
        <v>0</v>
      </c>
      <c r="I21"/>
    </row>
    <row r="22" spans="1:9" ht="12.75">
      <c r="A22" s="2"/>
      <c r="B22" s="136"/>
      <c r="C22" s="2"/>
      <c r="D22" s="2"/>
      <c r="E22" s="2"/>
      <c r="F22" s="2"/>
      <c r="G22" s="2"/>
      <c r="H22" s="157">
        <f t="shared" si="0"/>
        <v>0</v>
      </c>
      <c r="I22"/>
    </row>
    <row r="23" spans="1:9" ht="12.75">
      <c r="A23" s="21"/>
      <c r="B23" s="21"/>
      <c r="C23" s="21"/>
      <c r="D23" s="22"/>
      <c r="E23" s="23"/>
      <c r="F23" s="22"/>
      <c r="G23" s="22"/>
      <c r="H23" s="101">
        <f t="shared" si="0"/>
        <v>0</v>
      </c>
      <c r="I23"/>
    </row>
    <row r="24" spans="1:9" ht="12.75">
      <c r="A24" s="2"/>
      <c r="B24" s="136"/>
      <c r="C24" s="2"/>
      <c r="D24" s="2"/>
      <c r="E24" s="2"/>
      <c r="F24" s="2"/>
      <c r="G24" s="2"/>
      <c r="H24" s="157">
        <f t="shared" si="0"/>
        <v>0</v>
      </c>
      <c r="I24"/>
    </row>
    <row r="25" spans="1:9" ht="12.75">
      <c r="A25" s="21"/>
      <c r="B25" s="21"/>
      <c r="C25" s="21"/>
      <c r="D25" s="22"/>
      <c r="E25" s="23"/>
      <c r="F25" s="22"/>
      <c r="G25" s="22"/>
      <c r="H25" s="101">
        <f t="shared" si="0"/>
        <v>0</v>
      </c>
      <c r="I25"/>
    </row>
    <row r="26" spans="1:9" ht="12.75">
      <c r="A26" s="2"/>
      <c r="B26" s="136"/>
      <c r="C26" s="2"/>
      <c r="D26" s="2"/>
      <c r="E26" s="2"/>
      <c r="F26" s="2"/>
      <c r="G26" s="2"/>
      <c r="H26" s="157">
        <f t="shared" si="0"/>
        <v>0</v>
      </c>
      <c r="I26"/>
    </row>
    <row r="27" spans="1:9" ht="12.75">
      <c r="A27" s="21"/>
      <c r="B27" s="21"/>
      <c r="C27" s="21"/>
      <c r="D27" s="22"/>
      <c r="E27" s="23"/>
      <c r="F27" s="22"/>
      <c r="G27" s="22"/>
      <c r="H27" s="101">
        <f t="shared" si="0"/>
        <v>0</v>
      </c>
      <c r="I27"/>
    </row>
    <row r="28" spans="1:9" ht="12.75">
      <c r="A28" s="2"/>
      <c r="B28" s="136"/>
      <c r="C28" s="2"/>
      <c r="D28" s="2"/>
      <c r="E28" s="2"/>
      <c r="F28" s="2"/>
      <c r="G28" s="2"/>
      <c r="H28" s="157">
        <f t="shared" si="0"/>
        <v>0</v>
      </c>
      <c r="I28"/>
    </row>
    <row r="29" spans="1:9" ht="12.75">
      <c r="A29" s="21"/>
      <c r="B29" s="21"/>
      <c r="C29" s="21"/>
      <c r="D29" s="22"/>
      <c r="E29" s="23"/>
      <c r="F29" s="22"/>
      <c r="G29" s="22"/>
      <c r="H29" s="101">
        <f t="shared" si="0"/>
        <v>0</v>
      </c>
      <c r="I29"/>
    </row>
    <row r="30" spans="1:9" ht="12.75">
      <c r="A30" s="2"/>
      <c r="B30" s="136"/>
      <c r="C30" s="2"/>
      <c r="D30" s="2"/>
      <c r="E30" s="2"/>
      <c r="F30" s="2"/>
      <c r="G30" s="2"/>
      <c r="H30" s="157">
        <f t="shared" si="0"/>
        <v>0</v>
      </c>
      <c r="I30"/>
    </row>
  </sheetData>
  <sheetProtection/>
  <mergeCells count="2">
    <mergeCell ref="C2:I2"/>
    <mergeCell ref="C3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40.7109375" style="0" customWidth="1"/>
    <col min="2" max="7" width="16.8515625" style="0" customWidth="1"/>
    <col min="8" max="8" width="14.28125" style="160" bestFit="1" customWidth="1"/>
    <col min="9" max="9" width="16.8515625" style="0" customWidth="1"/>
  </cols>
  <sheetData>
    <row r="2" spans="2:9" ht="15.75">
      <c r="B2" s="226" t="s">
        <v>165</v>
      </c>
      <c r="C2" s="226"/>
      <c r="D2" s="226"/>
      <c r="E2" s="226"/>
      <c r="F2" s="226"/>
      <c r="G2" s="226"/>
      <c r="H2" s="226"/>
      <c r="I2" s="226"/>
    </row>
    <row r="3" spans="2:9" ht="15.75">
      <c r="B3" s="201" t="s">
        <v>202</v>
      </c>
      <c r="C3" s="201"/>
      <c r="D3" s="201"/>
      <c r="E3" s="209"/>
      <c r="F3" s="116"/>
      <c r="G3" s="116"/>
      <c r="H3" s="158"/>
      <c r="I3" s="25" t="s">
        <v>102</v>
      </c>
    </row>
    <row r="4" spans="1:9" ht="25.5">
      <c r="A4" s="77" t="s">
        <v>160</v>
      </c>
      <c r="B4" s="77" t="s">
        <v>100</v>
      </c>
      <c r="C4" s="25" t="s">
        <v>24</v>
      </c>
      <c r="D4" s="25" t="s">
        <v>25</v>
      </c>
      <c r="E4" s="25" t="s">
        <v>200</v>
      </c>
      <c r="F4" s="137" t="s">
        <v>239</v>
      </c>
      <c r="G4" s="80" t="s">
        <v>241</v>
      </c>
      <c r="H4" s="159" t="s">
        <v>215</v>
      </c>
      <c r="I4" s="26">
        <f>SUM(G:G)</f>
        <v>0</v>
      </c>
    </row>
    <row r="5" spans="1:8" ht="12.75">
      <c r="A5" s="21"/>
      <c r="B5" s="21"/>
      <c r="C5" s="22"/>
      <c r="D5" s="23"/>
      <c r="E5" s="22"/>
      <c r="F5" s="22">
        <v>0</v>
      </c>
      <c r="G5" s="101">
        <f>IF((E5/100*H5)&gt;(E5-F5),(E5-F5),(E5/100*H5))</f>
        <v>0</v>
      </c>
      <c r="H5" s="161">
        <v>12.5</v>
      </c>
    </row>
    <row r="6" spans="1:8" ht="12.75">
      <c r="A6" s="2"/>
      <c r="B6" s="2"/>
      <c r="C6" s="2"/>
      <c r="D6" s="2"/>
      <c r="E6" s="2"/>
      <c r="F6" s="2"/>
      <c r="G6" s="157">
        <f aca="true" t="shared" si="0" ref="G6:G30">IF((E6/100*H6)&gt;(E6-F6),(E6-F6),(E6/100*H6))</f>
        <v>0</v>
      </c>
      <c r="H6" s="162">
        <v>12.5</v>
      </c>
    </row>
    <row r="7" spans="1:8" ht="12.75">
      <c r="A7" s="21"/>
      <c r="B7" s="21"/>
      <c r="C7" s="22"/>
      <c r="D7" s="23"/>
      <c r="E7" s="22"/>
      <c r="F7" s="22"/>
      <c r="G7" s="101">
        <f t="shared" si="0"/>
        <v>0</v>
      </c>
      <c r="H7" s="161">
        <v>12.5</v>
      </c>
    </row>
    <row r="8" spans="1:8" ht="12.75">
      <c r="A8" s="2"/>
      <c r="B8" s="2"/>
      <c r="C8" s="2"/>
      <c r="D8" s="2"/>
      <c r="E8" s="2"/>
      <c r="F8" s="2"/>
      <c r="G8" s="157">
        <f t="shared" si="0"/>
        <v>0</v>
      </c>
      <c r="H8" s="162">
        <v>12.5</v>
      </c>
    </row>
    <row r="9" spans="1:8" ht="12.75">
      <c r="A9" s="21"/>
      <c r="B9" s="21"/>
      <c r="C9" s="22"/>
      <c r="D9" s="23"/>
      <c r="E9" s="22"/>
      <c r="F9" s="22"/>
      <c r="G9" s="101">
        <f t="shared" si="0"/>
        <v>0</v>
      </c>
      <c r="H9" s="161">
        <v>12.5</v>
      </c>
    </row>
    <row r="10" spans="1:8" ht="12.75">
      <c r="A10" s="2"/>
      <c r="B10" s="2"/>
      <c r="C10" s="2"/>
      <c r="D10" s="2"/>
      <c r="E10" s="2"/>
      <c r="F10" s="2"/>
      <c r="G10" s="157">
        <f t="shared" si="0"/>
        <v>0</v>
      </c>
      <c r="H10" s="162">
        <v>12.5</v>
      </c>
    </row>
    <row r="11" spans="1:8" ht="12.75">
      <c r="A11" s="21"/>
      <c r="B11" s="21"/>
      <c r="C11" s="22"/>
      <c r="D11" s="23"/>
      <c r="E11" s="22"/>
      <c r="F11" s="22"/>
      <c r="G11" s="101">
        <f t="shared" si="0"/>
        <v>0</v>
      </c>
      <c r="H11" s="161">
        <v>12.5</v>
      </c>
    </row>
    <row r="12" spans="1:8" ht="12.75">
      <c r="A12" s="2"/>
      <c r="B12" s="2"/>
      <c r="C12" s="2"/>
      <c r="D12" s="2"/>
      <c r="E12" s="2"/>
      <c r="F12" s="2"/>
      <c r="G12" s="157">
        <f t="shared" si="0"/>
        <v>0</v>
      </c>
      <c r="H12" s="162">
        <v>12.5</v>
      </c>
    </row>
    <row r="13" spans="1:8" ht="12.75">
      <c r="A13" s="21"/>
      <c r="B13" s="21"/>
      <c r="C13" s="22"/>
      <c r="D13" s="23"/>
      <c r="E13" s="22"/>
      <c r="F13" s="22"/>
      <c r="G13" s="101">
        <f t="shared" si="0"/>
        <v>0</v>
      </c>
      <c r="H13" s="161">
        <v>12.5</v>
      </c>
    </row>
    <row r="14" spans="1:8" ht="12.75">
      <c r="A14" s="2"/>
      <c r="B14" s="2"/>
      <c r="C14" s="2"/>
      <c r="D14" s="2"/>
      <c r="E14" s="7"/>
      <c r="F14" s="7"/>
      <c r="G14" s="157">
        <f t="shared" si="0"/>
        <v>0</v>
      </c>
      <c r="H14" s="162">
        <v>12.5</v>
      </c>
    </row>
    <row r="15" spans="1:8" ht="12.75">
      <c r="A15" s="21"/>
      <c r="B15" s="21"/>
      <c r="C15" s="22"/>
      <c r="D15" s="23"/>
      <c r="E15" s="22"/>
      <c r="F15" s="22"/>
      <c r="G15" s="101">
        <f t="shared" si="0"/>
        <v>0</v>
      </c>
      <c r="H15" s="161">
        <v>12.5</v>
      </c>
    </row>
    <row r="16" spans="1:8" ht="12.75">
      <c r="A16" s="2"/>
      <c r="B16" s="2"/>
      <c r="C16" s="2"/>
      <c r="D16" s="2"/>
      <c r="E16" s="2"/>
      <c r="F16" s="2"/>
      <c r="G16" s="157">
        <f t="shared" si="0"/>
        <v>0</v>
      </c>
      <c r="H16" s="162">
        <v>12.5</v>
      </c>
    </row>
    <row r="17" spans="1:8" ht="12.75">
      <c r="A17" s="21"/>
      <c r="B17" s="21"/>
      <c r="C17" s="22"/>
      <c r="D17" s="23"/>
      <c r="E17" s="22"/>
      <c r="F17" s="22"/>
      <c r="G17" s="101">
        <f t="shared" si="0"/>
        <v>0</v>
      </c>
      <c r="H17" s="161">
        <v>12.5</v>
      </c>
    </row>
    <row r="18" spans="1:8" ht="12.75">
      <c r="A18" s="2"/>
      <c r="B18" s="2"/>
      <c r="C18" s="2"/>
      <c r="D18" s="2"/>
      <c r="E18" s="2"/>
      <c r="F18" s="2"/>
      <c r="G18" s="157">
        <f t="shared" si="0"/>
        <v>0</v>
      </c>
      <c r="H18" s="162">
        <v>12.5</v>
      </c>
    </row>
    <row r="19" spans="1:8" ht="12.75">
      <c r="A19" s="21"/>
      <c r="B19" s="21"/>
      <c r="C19" s="22"/>
      <c r="D19" s="23"/>
      <c r="E19" s="22"/>
      <c r="F19" s="22"/>
      <c r="G19" s="101">
        <f t="shared" si="0"/>
        <v>0</v>
      </c>
      <c r="H19" s="161">
        <v>12.5</v>
      </c>
    </row>
    <row r="20" spans="1:8" ht="12.75">
      <c r="A20" s="2"/>
      <c r="B20" s="2"/>
      <c r="C20" s="2"/>
      <c r="D20" s="2"/>
      <c r="E20" s="2"/>
      <c r="F20" s="2"/>
      <c r="G20" s="157">
        <f t="shared" si="0"/>
        <v>0</v>
      </c>
      <c r="H20" s="162">
        <v>12.5</v>
      </c>
    </row>
    <row r="21" spans="1:8" ht="12.75">
      <c r="A21" s="21"/>
      <c r="B21" s="21"/>
      <c r="C21" s="22"/>
      <c r="D21" s="23"/>
      <c r="E21" s="22"/>
      <c r="F21" s="22"/>
      <c r="G21" s="101">
        <f t="shared" si="0"/>
        <v>0</v>
      </c>
      <c r="H21" s="161">
        <v>12.5</v>
      </c>
    </row>
    <row r="22" spans="1:8" ht="12.75">
      <c r="A22" s="2"/>
      <c r="B22" s="2"/>
      <c r="C22" s="2"/>
      <c r="D22" s="2"/>
      <c r="E22" s="2"/>
      <c r="F22" s="2"/>
      <c r="G22" s="157">
        <f t="shared" si="0"/>
        <v>0</v>
      </c>
      <c r="H22" s="162">
        <v>12.5</v>
      </c>
    </row>
    <row r="23" spans="1:8" ht="12.75">
      <c r="A23" s="21"/>
      <c r="B23" s="21"/>
      <c r="C23" s="22"/>
      <c r="D23" s="23"/>
      <c r="E23" s="22"/>
      <c r="F23" s="22"/>
      <c r="G23" s="101">
        <f t="shared" si="0"/>
        <v>0</v>
      </c>
      <c r="H23" s="161">
        <v>12.5</v>
      </c>
    </row>
    <row r="24" spans="1:8" ht="12.75">
      <c r="A24" s="2"/>
      <c r="B24" s="2"/>
      <c r="C24" s="2"/>
      <c r="D24" s="2"/>
      <c r="E24" s="2"/>
      <c r="F24" s="2"/>
      <c r="G24" s="157">
        <f t="shared" si="0"/>
        <v>0</v>
      </c>
      <c r="H24" s="162">
        <v>12.5</v>
      </c>
    </row>
    <row r="25" spans="1:8" ht="12.75">
      <c r="A25" s="21"/>
      <c r="B25" s="21"/>
      <c r="C25" s="22"/>
      <c r="D25" s="23"/>
      <c r="E25" s="22"/>
      <c r="F25" s="22"/>
      <c r="G25" s="101">
        <f t="shared" si="0"/>
        <v>0</v>
      </c>
      <c r="H25" s="161">
        <v>12.5</v>
      </c>
    </row>
    <row r="26" spans="1:8" ht="12.75">
      <c r="A26" s="2"/>
      <c r="B26" s="2"/>
      <c r="C26" s="2"/>
      <c r="D26" s="2"/>
      <c r="E26" s="2"/>
      <c r="F26" s="2"/>
      <c r="G26" s="157">
        <f t="shared" si="0"/>
        <v>0</v>
      </c>
      <c r="H26" s="162">
        <v>12.5</v>
      </c>
    </row>
    <row r="27" spans="1:8" ht="12.75">
      <c r="A27" s="21"/>
      <c r="B27" s="21"/>
      <c r="C27" s="22"/>
      <c r="D27" s="23"/>
      <c r="E27" s="22"/>
      <c r="F27" s="22"/>
      <c r="G27" s="101">
        <f t="shared" si="0"/>
        <v>0</v>
      </c>
      <c r="H27" s="161">
        <v>12.5</v>
      </c>
    </row>
    <row r="28" spans="1:8" ht="12.75">
      <c r="A28" s="2"/>
      <c r="B28" s="2"/>
      <c r="C28" s="2"/>
      <c r="D28" s="2"/>
      <c r="E28" s="2"/>
      <c r="F28" s="2"/>
      <c r="G28" s="157">
        <f t="shared" si="0"/>
        <v>0</v>
      </c>
      <c r="H28" s="162">
        <v>12.5</v>
      </c>
    </row>
    <row r="29" spans="1:8" ht="12.75">
      <c r="A29" s="21"/>
      <c r="B29" s="21"/>
      <c r="C29" s="22"/>
      <c r="D29" s="23"/>
      <c r="E29" s="22"/>
      <c r="F29" s="22"/>
      <c r="G29" s="101">
        <f t="shared" si="0"/>
        <v>0</v>
      </c>
      <c r="H29" s="161">
        <v>12.5</v>
      </c>
    </row>
    <row r="30" spans="1:8" ht="12.75">
      <c r="A30" s="2"/>
      <c r="B30" s="2"/>
      <c r="C30" s="2"/>
      <c r="D30" s="2"/>
      <c r="E30" s="2"/>
      <c r="F30" s="2"/>
      <c r="G30" s="157">
        <f t="shared" si="0"/>
        <v>0</v>
      </c>
      <c r="H30" s="162">
        <v>12.5</v>
      </c>
    </row>
  </sheetData>
  <sheetProtection/>
  <mergeCells count="2">
    <mergeCell ref="B3:E3"/>
    <mergeCell ref="B2:I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G4" sqref="G4"/>
    </sheetView>
  </sheetViews>
  <sheetFormatPr defaultColWidth="14.57421875" defaultRowHeight="12.75"/>
  <cols>
    <col min="1" max="1" width="27.8515625" style="0" customWidth="1"/>
    <col min="2" max="2" width="29.00390625" style="0" customWidth="1"/>
    <col min="3" max="3" width="14.57421875" style="0" customWidth="1"/>
    <col min="4" max="4" width="30.00390625" style="0" customWidth="1"/>
    <col min="5" max="7" width="14.57421875" style="0" customWidth="1"/>
    <col min="8" max="8" width="15.00390625" style="0" bestFit="1" customWidth="1"/>
  </cols>
  <sheetData>
    <row r="2" spans="2:8" ht="15.75">
      <c r="B2" s="226" t="s">
        <v>164</v>
      </c>
      <c r="C2" s="226"/>
      <c r="D2" s="226"/>
      <c r="E2" s="227" t="s">
        <v>227</v>
      </c>
      <c r="F2" s="227"/>
      <c r="G2" s="227"/>
      <c r="H2" s="164">
        <v>0</v>
      </c>
    </row>
    <row r="3" spans="2:8" ht="15.75">
      <c r="B3" s="201" t="s">
        <v>114</v>
      </c>
      <c r="C3" s="201"/>
      <c r="D3" s="201"/>
      <c r="E3" s="25"/>
      <c r="F3" s="93" t="s">
        <v>102</v>
      </c>
      <c r="G3" s="25" t="s">
        <v>147</v>
      </c>
      <c r="H3" s="33" t="s">
        <v>148</v>
      </c>
    </row>
    <row r="4" spans="1:8" ht="12.75">
      <c r="A4" s="77" t="s">
        <v>160</v>
      </c>
      <c r="B4" s="77" t="s">
        <v>100</v>
      </c>
      <c r="C4" s="25" t="s">
        <v>24</v>
      </c>
      <c r="D4" s="25" t="s">
        <v>25</v>
      </c>
      <c r="E4" s="93" t="s">
        <v>210</v>
      </c>
      <c r="F4" s="100">
        <f>SUM(E:E)</f>
        <v>0</v>
      </c>
      <c r="G4" s="74">
        <f>200*H2*PARAMETRI!B17</f>
        <v>0</v>
      </c>
      <c r="H4" s="75">
        <f>MIN(F4:G4)</f>
        <v>0</v>
      </c>
    </row>
    <row r="5" spans="1:5" ht="12.75">
      <c r="A5" s="21"/>
      <c r="B5" s="21"/>
      <c r="C5" s="22"/>
      <c r="D5" s="23"/>
      <c r="E5" s="101"/>
    </row>
    <row r="6" spans="1:5" ht="12.75">
      <c r="A6" s="2"/>
      <c r="B6" s="2"/>
      <c r="C6" s="2"/>
      <c r="D6" s="2"/>
      <c r="E6" s="138"/>
    </row>
    <row r="7" spans="1:5" ht="12.75">
      <c r="A7" s="21"/>
      <c r="B7" s="21"/>
      <c r="C7" s="22"/>
      <c r="D7" s="23"/>
      <c r="E7" s="101"/>
    </row>
    <row r="8" spans="1:5" ht="12.75">
      <c r="A8" s="2"/>
      <c r="B8" s="2"/>
      <c r="C8" s="2"/>
      <c r="D8" s="2"/>
      <c r="E8" s="138"/>
    </row>
    <row r="9" spans="1:5" ht="12.75">
      <c r="A9" s="21"/>
      <c r="B9" s="21"/>
      <c r="C9" s="22"/>
      <c r="D9" s="23"/>
      <c r="E9" s="101"/>
    </row>
    <row r="10" spans="1:5" ht="12.75">
      <c r="A10" s="2"/>
      <c r="B10" s="2"/>
      <c r="C10" s="2"/>
      <c r="D10" s="2"/>
      <c r="E10" s="138"/>
    </row>
    <row r="11" spans="1:5" ht="12.75">
      <c r="A11" s="21"/>
      <c r="B11" s="21"/>
      <c r="C11" s="22"/>
      <c r="D11" s="23"/>
      <c r="E11" s="101"/>
    </row>
    <row r="12" spans="1:5" ht="12.75">
      <c r="A12" s="2"/>
      <c r="B12" s="2"/>
      <c r="C12" s="2"/>
      <c r="D12" s="2"/>
      <c r="E12" s="138"/>
    </row>
    <row r="13" spans="1:5" ht="12.75">
      <c r="A13" s="21"/>
      <c r="B13" s="21"/>
      <c r="C13" s="22"/>
      <c r="D13" s="23"/>
      <c r="E13" s="101"/>
    </row>
    <row r="14" spans="1:5" ht="12.75">
      <c r="A14" s="2"/>
      <c r="B14" s="2"/>
      <c r="C14" s="2"/>
      <c r="D14" s="2"/>
      <c r="E14" s="138"/>
    </row>
    <row r="15" spans="1:5" ht="12.75">
      <c r="A15" s="21"/>
      <c r="B15" s="21"/>
      <c r="C15" s="22"/>
      <c r="D15" s="23"/>
      <c r="E15" s="101"/>
    </row>
    <row r="16" spans="1:5" ht="12.75">
      <c r="A16" s="2"/>
      <c r="B16" s="2"/>
      <c r="C16" s="2"/>
      <c r="D16" s="2"/>
      <c r="E16" s="138"/>
    </row>
    <row r="17" spans="1:5" ht="12.75">
      <c r="A17" s="21"/>
      <c r="B17" s="21"/>
      <c r="C17" s="22"/>
      <c r="D17" s="23"/>
      <c r="E17" s="101"/>
    </row>
    <row r="18" spans="1:5" ht="12.75">
      <c r="A18" s="2"/>
      <c r="B18" s="2"/>
      <c r="C18" s="2"/>
      <c r="D18" s="2"/>
      <c r="E18" s="138"/>
    </row>
    <row r="19" spans="1:5" ht="12.75">
      <c r="A19" s="21"/>
      <c r="B19" s="21"/>
      <c r="C19" s="22"/>
      <c r="D19" s="23"/>
      <c r="E19" s="101"/>
    </row>
    <row r="20" spans="1:5" ht="12.75">
      <c r="A20" s="2"/>
      <c r="B20" s="2"/>
      <c r="C20" s="2"/>
      <c r="D20" s="2"/>
      <c r="E20" s="138"/>
    </row>
    <row r="21" spans="1:5" ht="12.75">
      <c r="A21" s="21"/>
      <c r="B21" s="21"/>
      <c r="C21" s="22"/>
      <c r="D21" s="23"/>
      <c r="E21" s="101"/>
    </row>
    <row r="22" spans="1:5" ht="12.75">
      <c r="A22" s="2"/>
      <c r="B22" s="2"/>
      <c r="C22" s="2"/>
      <c r="D22" s="2"/>
      <c r="E22" s="138"/>
    </row>
    <row r="23" spans="1:5" ht="12.75">
      <c r="A23" s="21"/>
      <c r="B23" s="21"/>
      <c r="C23" s="22"/>
      <c r="D23" s="23"/>
      <c r="E23" s="101"/>
    </row>
    <row r="24" spans="1:5" ht="12.75">
      <c r="A24" s="2"/>
      <c r="B24" s="2"/>
      <c r="C24" s="2"/>
      <c r="D24" s="2"/>
      <c r="E24" s="138"/>
    </row>
    <row r="25" spans="1:5" ht="12.75">
      <c r="A25" s="21"/>
      <c r="B25" s="21"/>
      <c r="C25" s="22"/>
      <c r="D25" s="23"/>
      <c r="E25" s="101"/>
    </row>
    <row r="26" spans="1:5" ht="12.75">
      <c r="A26" s="2"/>
      <c r="B26" s="2"/>
      <c r="C26" s="2"/>
      <c r="D26" s="2"/>
      <c r="E26" s="138"/>
    </row>
    <row r="27" spans="1:5" ht="12.75">
      <c r="A27" s="21"/>
      <c r="B27" s="21"/>
      <c r="C27" s="22"/>
      <c r="D27" s="23"/>
      <c r="E27" s="101"/>
    </row>
    <row r="28" spans="1:5" ht="12.75">
      <c r="A28" s="2"/>
      <c r="B28" s="2"/>
      <c r="C28" s="2"/>
      <c r="D28" s="2"/>
      <c r="E28" s="138"/>
    </row>
    <row r="29" spans="1:5" ht="12.75">
      <c r="A29" s="21"/>
      <c r="B29" s="21"/>
      <c r="C29" s="22"/>
      <c r="D29" s="23"/>
      <c r="E29" s="101"/>
    </row>
    <row r="30" spans="1:5" ht="12.75">
      <c r="A30" s="2"/>
      <c r="B30" s="2"/>
      <c r="C30" s="2"/>
      <c r="D30" s="2"/>
      <c r="E30" s="138"/>
    </row>
  </sheetData>
  <sheetProtection/>
  <mergeCells count="3">
    <mergeCell ref="B2:D2"/>
    <mergeCell ref="B3:D3"/>
    <mergeCell ref="E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B1">
      <selection activeCell="D3" sqref="D3:G3"/>
    </sheetView>
  </sheetViews>
  <sheetFormatPr defaultColWidth="11.421875" defaultRowHeight="12.75"/>
  <cols>
    <col min="1" max="2" width="40.7109375" style="0" customWidth="1"/>
    <col min="3" max="3" width="29.57421875" style="0" customWidth="1"/>
    <col min="4" max="8" width="16.8515625" style="0" customWidth="1"/>
  </cols>
  <sheetData>
    <row r="2" spans="4:8" ht="15.75">
      <c r="D2" s="226" t="s">
        <v>164</v>
      </c>
      <c r="E2" s="226"/>
      <c r="F2" s="226"/>
      <c r="G2" s="226"/>
      <c r="H2" s="226"/>
    </row>
    <row r="3" spans="4:8" ht="15.75">
      <c r="D3" s="201" t="s">
        <v>115</v>
      </c>
      <c r="E3" s="201"/>
      <c r="F3" s="201"/>
      <c r="G3" s="209"/>
      <c r="H3" s="25" t="s">
        <v>102</v>
      </c>
    </row>
    <row r="4" spans="1:8" ht="25.5">
      <c r="A4" s="77" t="s">
        <v>160</v>
      </c>
      <c r="B4" s="77" t="s">
        <v>184</v>
      </c>
      <c r="C4" s="19" t="s">
        <v>211</v>
      </c>
      <c r="D4" s="19" t="s">
        <v>100</v>
      </c>
      <c r="E4" s="20" t="s">
        <v>24</v>
      </c>
      <c r="F4" s="20" t="s">
        <v>25</v>
      </c>
      <c r="G4" s="24" t="s">
        <v>26</v>
      </c>
      <c r="H4" s="26">
        <f>SUM(G:G)</f>
        <v>0</v>
      </c>
    </row>
    <row r="5" spans="1:7" ht="12.75">
      <c r="A5" s="21"/>
      <c r="B5" s="21"/>
      <c r="C5" s="21"/>
      <c r="D5" s="21"/>
      <c r="E5" s="22"/>
      <c r="F5" s="23"/>
      <c r="G5" s="22"/>
    </row>
    <row r="6" spans="1:7" ht="12.75">
      <c r="A6" s="136"/>
      <c r="B6" s="136"/>
      <c r="C6" s="136"/>
      <c r="D6" s="2"/>
      <c r="E6" s="2"/>
      <c r="F6" s="2"/>
      <c r="G6" s="2"/>
    </row>
    <row r="7" spans="1:7" ht="12.75">
      <c r="A7" s="21"/>
      <c r="B7" s="21"/>
      <c r="C7" s="21"/>
      <c r="D7" s="21"/>
      <c r="E7" s="22"/>
      <c r="F7" s="23"/>
      <c r="G7" s="22"/>
    </row>
    <row r="8" spans="1:7" ht="12.75">
      <c r="A8" s="136"/>
      <c r="B8" s="136"/>
      <c r="C8" s="136"/>
      <c r="D8" s="2"/>
      <c r="E8" s="2"/>
      <c r="F8" s="2"/>
      <c r="G8" s="2"/>
    </row>
    <row r="9" spans="1:7" ht="12.75">
      <c r="A9" s="21"/>
      <c r="B9" s="21"/>
      <c r="C9" s="21"/>
      <c r="D9" s="21"/>
      <c r="E9" s="22"/>
      <c r="F9" s="23"/>
      <c r="G9" s="22"/>
    </row>
    <row r="10" spans="1:7" ht="12.75">
      <c r="A10" s="136"/>
      <c r="B10" s="136"/>
      <c r="C10" s="136"/>
      <c r="D10" s="2"/>
      <c r="E10" s="2"/>
      <c r="F10" s="2"/>
      <c r="G10" s="2"/>
    </row>
    <row r="11" spans="1:7" ht="12.75">
      <c r="A11" s="21"/>
      <c r="B11" s="21"/>
      <c r="C11" s="21"/>
      <c r="D11" s="21"/>
      <c r="E11" s="22"/>
      <c r="F11" s="23"/>
      <c r="G11" s="22"/>
    </row>
    <row r="12" spans="1:7" ht="12.75">
      <c r="A12" s="136"/>
      <c r="B12" s="136"/>
      <c r="C12" s="136"/>
      <c r="D12" s="2"/>
      <c r="E12" s="2"/>
      <c r="F12" s="2"/>
      <c r="G12" s="2"/>
    </row>
    <row r="13" spans="1:7" ht="12.75">
      <c r="A13" s="21"/>
      <c r="B13" s="21"/>
      <c r="C13" s="21"/>
      <c r="D13" s="21"/>
      <c r="E13" s="22"/>
      <c r="F13" s="23"/>
      <c r="G13" s="22"/>
    </row>
    <row r="14" spans="1:7" ht="12.75">
      <c r="A14" s="136"/>
      <c r="B14" s="136"/>
      <c r="C14" s="136"/>
      <c r="D14" s="2"/>
      <c r="E14" s="2"/>
      <c r="F14" s="2"/>
      <c r="G14" s="7"/>
    </row>
    <row r="15" spans="1:7" ht="12.75">
      <c r="A15" s="21"/>
      <c r="B15" s="21"/>
      <c r="C15" s="21"/>
      <c r="D15" s="21"/>
      <c r="E15" s="22"/>
      <c r="F15" s="23"/>
      <c r="G15" s="22"/>
    </row>
    <row r="16" spans="1:7" ht="12.75">
      <c r="A16" s="136"/>
      <c r="B16" s="136"/>
      <c r="C16" s="136"/>
      <c r="D16" s="2"/>
      <c r="E16" s="2"/>
      <c r="F16" s="2"/>
      <c r="G16" s="2"/>
    </row>
    <row r="17" spans="1:7" ht="12.75">
      <c r="A17" s="21"/>
      <c r="B17" s="21"/>
      <c r="C17" s="21"/>
      <c r="D17" s="21"/>
      <c r="E17" s="22"/>
      <c r="F17" s="23"/>
      <c r="G17" s="22"/>
    </row>
    <row r="18" spans="1:7" ht="12.75">
      <c r="A18" s="136"/>
      <c r="B18" s="136"/>
      <c r="C18" s="136"/>
      <c r="D18" s="2"/>
      <c r="E18" s="2"/>
      <c r="F18" s="2"/>
      <c r="G18" s="2"/>
    </row>
    <row r="19" spans="1:7" ht="12.75">
      <c r="A19" s="21"/>
      <c r="B19" s="21"/>
      <c r="C19" s="21"/>
      <c r="D19" s="21"/>
      <c r="E19" s="22"/>
      <c r="F19" s="23"/>
      <c r="G19" s="22"/>
    </row>
    <row r="20" spans="1:7" ht="12.75">
      <c r="A20" s="136"/>
      <c r="B20" s="136"/>
      <c r="C20" s="136"/>
      <c r="D20" s="2"/>
      <c r="E20" s="2"/>
      <c r="F20" s="2"/>
      <c r="G20" s="2"/>
    </row>
    <row r="21" spans="1:7" ht="12.75">
      <c r="A21" s="21"/>
      <c r="B21" s="21"/>
      <c r="C21" s="21"/>
      <c r="D21" s="21"/>
      <c r="E21" s="22"/>
      <c r="F21" s="23"/>
      <c r="G21" s="22"/>
    </row>
    <row r="22" spans="1:7" ht="12.75">
      <c r="A22" s="136"/>
      <c r="B22" s="136"/>
      <c r="C22" s="136"/>
      <c r="D22" s="2"/>
      <c r="E22" s="2"/>
      <c r="F22" s="2"/>
      <c r="G22" s="2"/>
    </row>
    <row r="23" spans="1:7" ht="12.75">
      <c r="A23" s="21"/>
      <c r="B23" s="21"/>
      <c r="C23" s="21"/>
      <c r="D23" s="21"/>
      <c r="E23" s="22"/>
      <c r="F23" s="23"/>
      <c r="G23" s="22"/>
    </row>
    <row r="24" spans="1:7" ht="12.75">
      <c r="A24" s="136"/>
      <c r="B24" s="136"/>
      <c r="C24" s="136"/>
      <c r="D24" s="2"/>
      <c r="E24" s="2"/>
      <c r="F24" s="2"/>
      <c r="G24" s="2"/>
    </row>
    <row r="25" spans="1:7" ht="12.75">
      <c r="A25" s="21"/>
      <c r="B25" s="21"/>
      <c r="C25" s="21"/>
      <c r="D25" s="21"/>
      <c r="E25" s="22"/>
      <c r="F25" s="23"/>
      <c r="G25" s="22"/>
    </row>
    <row r="26" spans="1:7" ht="12.75">
      <c r="A26" s="136"/>
      <c r="B26" s="136"/>
      <c r="C26" s="136"/>
      <c r="D26" s="2"/>
      <c r="E26" s="2"/>
      <c r="F26" s="2"/>
      <c r="G26" s="2"/>
    </row>
    <row r="27" spans="1:7" ht="12.75">
      <c r="A27" s="21"/>
      <c r="B27" s="21"/>
      <c r="C27" s="21"/>
      <c r="D27" s="21"/>
      <c r="E27" s="22"/>
      <c r="F27" s="23"/>
      <c r="G27" s="22"/>
    </row>
    <row r="28" spans="1:7" ht="12.75">
      <c r="A28" s="136"/>
      <c r="B28" s="136"/>
      <c r="C28" s="136"/>
      <c r="D28" s="2"/>
      <c r="E28" s="2"/>
      <c r="F28" s="2"/>
      <c r="G28" s="2"/>
    </row>
    <row r="29" spans="1:7" ht="12.75">
      <c r="A29" s="21"/>
      <c r="B29" s="21"/>
      <c r="C29" s="21"/>
      <c r="D29" s="21"/>
      <c r="E29" s="22"/>
      <c r="F29" s="23"/>
      <c r="G29" s="22"/>
    </row>
    <row r="30" spans="1:7" ht="12.75">
      <c r="A30" s="136"/>
      <c r="B30" s="136"/>
      <c r="C30" s="136"/>
      <c r="D30" s="2"/>
      <c r="E30" s="2"/>
      <c r="F30" s="2"/>
      <c r="G30" s="2"/>
    </row>
  </sheetData>
  <sheetProtection/>
  <mergeCells count="2">
    <mergeCell ref="D2:H2"/>
    <mergeCell ref="D3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2" width="40.7109375" style="0" customWidth="1"/>
    <col min="3" max="7" width="16.8515625" style="0" customWidth="1"/>
    <col min="8" max="8" width="11.421875" style="0" customWidth="1"/>
    <col min="9" max="9" width="17.28125" style="0" bestFit="1" customWidth="1"/>
    <col min="10" max="14" width="18.00390625" style="0" customWidth="1"/>
  </cols>
  <sheetData>
    <row r="2" spans="3:7" ht="15.75">
      <c r="C2" s="226" t="s">
        <v>104</v>
      </c>
      <c r="D2" s="226"/>
      <c r="E2" s="226"/>
      <c r="F2" s="226"/>
      <c r="G2" s="226"/>
    </row>
    <row r="3" spans="3:8" ht="15.75">
      <c r="C3" s="201" t="s">
        <v>116</v>
      </c>
      <c r="D3" s="201"/>
      <c r="E3" s="201"/>
      <c r="F3" s="209"/>
      <c r="G3" s="25" t="s">
        <v>102</v>
      </c>
      <c r="H3" s="9" t="s">
        <v>216</v>
      </c>
    </row>
    <row r="4" spans="1:8" ht="25.5">
      <c r="A4" s="94" t="s">
        <v>160</v>
      </c>
      <c r="B4" s="94" t="s">
        <v>153</v>
      </c>
      <c r="C4" s="78" t="s">
        <v>100</v>
      </c>
      <c r="D4" s="156" t="s">
        <v>207</v>
      </c>
      <c r="E4" s="78" t="s">
        <v>206</v>
      </c>
      <c r="F4" s="141" t="s">
        <v>239</v>
      </c>
      <c r="G4" s="100">
        <f>SUM(G5:G2000)</f>
        <v>0</v>
      </c>
      <c r="H4" s="8">
        <v>20</v>
      </c>
    </row>
    <row r="5" spans="1:9" ht="15">
      <c r="A5" s="81"/>
      <c r="B5" s="81"/>
      <c r="C5" s="81"/>
      <c r="D5" s="144"/>
      <c r="E5" s="142"/>
      <c r="F5" s="144"/>
      <c r="G5" s="145">
        <f>IF((D5/100*$H$4)&gt;(D5-F5),(D5-F5),(D5/100*$H$4))</f>
        <v>0</v>
      </c>
      <c r="I5" s="76">
        <v>43100</v>
      </c>
    </row>
    <row r="6" spans="1:7" ht="12.75">
      <c r="A6" s="84"/>
      <c r="B6" s="98"/>
      <c r="C6" s="85"/>
      <c r="D6" s="88"/>
      <c r="E6" s="143"/>
      <c r="F6" s="88"/>
      <c r="G6" s="155">
        <f>IF((D6/100*$H$4)&gt;(D6-F6),(D6-F6),(D6/100*$H$4))</f>
        <v>0</v>
      </c>
    </row>
    <row r="7" spans="1:7" ht="12.75">
      <c r="A7" s="81"/>
      <c r="B7" s="81"/>
      <c r="C7" s="81"/>
      <c r="D7" s="144"/>
      <c r="E7" s="81"/>
      <c r="F7" s="144"/>
      <c r="G7" s="145">
        <f aca="true" t="shared" si="0" ref="G7:G63">IF((D7/100*$H$4)&gt;(D7-F7),(D7-F7),(D7/100*$H$4))</f>
        <v>0</v>
      </c>
    </row>
    <row r="8" spans="1:7" ht="12.75">
      <c r="A8" s="84"/>
      <c r="B8" s="98"/>
      <c r="C8" s="84"/>
      <c r="D8" s="88"/>
      <c r="E8" s="84"/>
      <c r="F8" s="88"/>
      <c r="G8" s="155">
        <f t="shared" si="0"/>
        <v>0</v>
      </c>
    </row>
    <row r="9" spans="1:13" ht="15.75">
      <c r="A9" s="81"/>
      <c r="B9" s="81"/>
      <c r="C9" s="81"/>
      <c r="D9" s="144"/>
      <c r="E9" s="81"/>
      <c r="F9" s="144"/>
      <c r="G9" s="145">
        <f t="shared" si="0"/>
        <v>0</v>
      </c>
      <c r="I9" s="224" t="s">
        <v>209</v>
      </c>
      <c r="J9" s="224"/>
      <c r="K9" s="224"/>
      <c r="L9" s="224"/>
      <c r="M9" s="224"/>
    </row>
    <row r="10" spans="1:13" ht="12.75">
      <c r="A10" s="84"/>
      <c r="B10" s="98"/>
      <c r="C10" s="84"/>
      <c r="D10" s="88"/>
      <c r="E10" s="84"/>
      <c r="F10" s="88"/>
      <c r="G10" s="155">
        <f t="shared" si="0"/>
        <v>0</v>
      </c>
      <c r="I10" s="93" t="s">
        <v>100</v>
      </c>
      <c r="J10" s="93" t="s">
        <v>24</v>
      </c>
      <c r="K10" s="93" t="s">
        <v>25</v>
      </c>
      <c r="L10" s="93" t="s">
        <v>26</v>
      </c>
      <c r="M10" s="93" t="s">
        <v>208</v>
      </c>
    </row>
    <row r="11" spans="1:13" ht="12.75">
      <c r="A11" s="81"/>
      <c r="B11" s="81"/>
      <c r="C11" s="81"/>
      <c r="D11" s="144"/>
      <c r="E11" s="81"/>
      <c r="F11" s="144"/>
      <c r="G11" s="145">
        <f t="shared" si="0"/>
        <v>0</v>
      </c>
      <c r="I11" s="81"/>
      <c r="J11" s="81"/>
      <c r="K11" s="81"/>
      <c r="L11" s="144">
        <v>0</v>
      </c>
      <c r="M11" s="81"/>
    </row>
    <row r="12" spans="1:13" ht="12.75">
      <c r="A12" s="84"/>
      <c r="B12" s="98"/>
      <c r="C12" s="84"/>
      <c r="D12" s="88"/>
      <c r="E12" s="84"/>
      <c r="F12" s="88"/>
      <c r="G12" s="155">
        <f t="shared" si="0"/>
        <v>0</v>
      </c>
      <c r="I12" s="98"/>
      <c r="J12" s="98"/>
      <c r="K12" s="98"/>
      <c r="L12" s="146">
        <v>0</v>
      </c>
      <c r="M12" s="98"/>
    </row>
    <row r="13" spans="1:13" ht="12.75">
      <c r="A13" s="81"/>
      <c r="B13" s="81"/>
      <c r="C13" s="81"/>
      <c r="D13" s="144"/>
      <c r="E13" s="81"/>
      <c r="F13" s="144"/>
      <c r="G13" s="145">
        <f t="shared" si="0"/>
        <v>0</v>
      </c>
      <c r="I13" s="81"/>
      <c r="J13" s="81"/>
      <c r="K13" s="81"/>
      <c r="L13" s="144">
        <v>0</v>
      </c>
      <c r="M13" s="81"/>
    </row>
    <row r="14" spans="1:13" ht="12.75">
      <c r="A14" s="84"/>
      <c r="B14" s="98"/>
      <c r="C14" s="84"/>
      <c r="D14" s="88"/>
      <c r="E14" s="84"/>
      <c r="F14" s="88"/>
      <c r="G14" s="155">
        <f t="shared" si="0"/>
        <v>0</v>
      </c>
      <c r="I14" s="98"/>
      <c r="J14" s="98"/>
      <c r="K14" s="98"/>
      <c r="L14" s="146">
        <v>0</v>
      </c>
      <c r="M14" s="98"/>
    </row>
    <row r="15" spans="1:13" ht="12.75">
      <c r="A15" s="81"/>
      <c r="B15" s="81"/>
      <c r="C15" s="81"/>
      <c r="D15" s="144"/>
      <c r="E15" s="81"/>
      <c r="F15" s="144"/>
      <c r="G15" s="145">
        <f t="shared" si="0"/>
        <v>0</v>
      </c>
      <c r="I15" s="81"/>
      <c r="J15" s="81"/>
      <c r="K15" s="81"/>
      <c r="L15" s="144">
        <v>0</v>
      </c>
      <c r="M15" s="81"/>
    </row>
    <row r="16" spans="1:13" ht="12.75">
      <c r="A16" s="84"/>
      <c r="B16" s="98"/>
      <c r="C16" s="84"/>
      <c r="D16" s="88"/>
      <c r="E16" s="84"/>
      <c r="F16" s="88"/>
      <c r="G16" s="155">
        <f t="shared" si="0"/>
        <v>0</v>
      </c>
      <c r="I16" s="98"/>
      <c r="J16" s="98"/>
      <c r="K16" s="98"/>
      <c r="L16" s="146">
        <v>0</v>
      </c>
      <c r="M16" s="98"/>
    </row>
    <row r="17" spans="1:13" ht="12.75">
      <c r="A17" s="81"/>
      <c r="B17" s="81"/>
      <c r="C17" s="81"/>
      <c r="D17" s="144"/>
      <c r="E17" s="81"/>
      <c r="F17" s="144"/>
      <c r="G17" s="145">
        <f t="shared" si="0"/>
        <v>0</v>
      </c>
      <c r="I17" s="81"/>
      <c r="J17" s="81"/>
      <c r="K17" s="81"/>
      <c r="L17" s="144">
        <v>0</v>
      </c>
      <c r="M17" s="81"/>
    </row>
    <row r="18" spans="1:13" ht="12.75">
      <c r="A18" s="84"/>
      <c r="B18" s="98"/>
      <c r="C18" s="84"/>
      <c r="D18" s="88"/>
      <c r="E18" s="84"/>
      <c r="F18" s="88"/>
      <c r="G18" s="155">
        <f t="shared" si="0"/>
        <v>0</v>
      </c>
      <c r="I18" s="98"/>
      <c r="J18" s="98"/>
      <c r="K18" s="98"/>
      <c r="L18" s="146">
        <v>0</v>
      </c>
      <c r="M18" s="98"/>
    </row>
    <row r="19" spans="1:13" ht="12.75">
      <c r="A19" s="81"/>
      <c r="B19" s="81"/>
      <c r="C19" s="81"/>
      <c r="D19" s="144"/>
      <c r="E19" s="81"/>
      <c r="F19" s="144"/>
      <c r="G19" s="145">
        <f t="shared" si="0"/>
        <v>0</v>
      </c>
      <c r="I19" s="81"/>
      <c r="J19" s="81"/>
      <c r="K19" s="81"/>
      <c r="L19" s="144">
        <v>0</v>
      </c>
      <c r="M19" s="81"/>
    </row>
    <row r="20" spans="1:13" ht="12.75">
      <c r="A20" s="84"/>
      <c r="B20" s="98"/>
      <c r="C20" s="84"/>
      <c r="D20" s="88"/>
      <c r="E20" s="84"/>
      <c r="F20" s="88"/>
      <c r="G20" s="155">
        <f t="shared" si="0"/>
        <v>0</v>
      </c>
      <c r="I20" s="98"/>
      <c r="J20" s="98"/>
      <c r="K20" s="98"/>
      <c r="L20" s="146">
        <v>0</v>
      </c>
      <c r="M20" s="98"/>
    </row>
    <row r="21" spans="1:13" ht="12.75">
      <c r="A21" s="81"/>
      <c r="B21" s="81"/>
      <c r="C21" s="81"/>
      <c r="D21" s="144"/>
      <c r="E21" s="81"/>
      <c r="F21" s="144"/>
      <c r="G21" s="145">
        <f t="shared" si="0"/>
        <v>0</v>
      </c>
      <c r="I21" s="81"/>
      <c r="J21" s="81"/>
      <c r="K21" s="81"/>
      <c r="L21" s="144">
        <v>0</v>
      </c>
      <c r="M21" s="81"/>
    </row>
    <row r="22" spans="1:13" ht="12.75">
      <c r="A22" s="84"/>
      <c r="B22" s="98"/>
      <c r="C22" s="84"/>
      <c r="D22" s="88"/>
      <c r="E22" s="84"/>
      <c r="F22" s="88"/>
      <c r="G22" s="155">
        <f t="shared" si="0"/>
        <v>0</v>
      </c>
      <c r="I22" s="98"/>
      <c r="J22" s="98"/>
      <c r="K22" s="98"/>
      <c r="L22" s="146">
        <v>0</v>
      </c>
      <c r="M22" s="98"/>
    </row>
    <row r="23" spans="1:13" ht="12.75">
      <c r="A23" s="81"/>
      <c r="B23" s="81"/>
      <c r="C23" s="81"/>
      <c r="D23" s="144"/>
      <c r="E23" s="81"/>
      <c r="F23" s="144"/>
      <c r="G23" s="145">
        <f t="shared" si="0"/>
        <v>0</v>
      </c>
      <c r="I23" s="81"/>
      <c r="J23" s="81"/>
      <c r="K23" s="81"/>
      <c r="L23" s="144">
        <v>0</v>
      </c>
      <c r="M23" s="81"/>
    </row>
    <row r="24" spans="1:13" ht="12.75">
      <c r="A24" s="84"/>
      <c r="B24" s="98"/>
      <c r="C24" s="84"/>
      <c r="D24" s="88"/>
      <c r="E24" s="84"/>
      <c r="F24" s="88"/>
      <c r="G24" s="155">
        <f t="shared" si="0"/>
        <v>0</v>
      </c>
      <c r="I24" s="98"/>
      <c r="J24" s="98"/>
      <c r="K24" s="98"/>
      <c r="L24" s="146">
        <v>0</v>
      </c>
      <c r="M24" s="98"/>
    </row>
    <row r="25" spans="1:13" ht="12.75">
      <c r="A25" s="81"/>
      <c r="B25" s="81"/>
      <c r="C25" s="81"/>
      <c r="D25" s="144"/>
      <c r="E25" s="81"/>
      <c r="F25" s="144"/>
      <c r="G25" s="145">
        <f t="shared" si="0"/>
        <v>0</v>
      </c>
      <c r="I25" s="81"/>
      <c r="J25" s="81"/>
      <c r="K25" s="81"/>
      <c r="L25" s="144">
        <v>0</v>
      </c>
      <c r="M25" s="81"/>
    </row>
    <row r="26" spans="1:13" ht="12.75">
      <c r="A26" s="84"/>
      <c r="B26" s="98"/>
      <c r="C26" s="84"/>
      <c r="D26" s="88"/>
      <c r="E26" s="84"/>
      <c r="F26" s="88"/>
      <c r="G26" s="155">
        <f t="shared" si="0"/>
        <v>0</v>
      </c>
      <c r="I26" s="98"/>
      <c r="J26" s="98"/>
      <c r="K26" s="98"/>
      <c r="L26" s="146">
        <v>0</v>
      </c>
      <c r="M26" s="98"/>
    </row>
    <row r="27" spans="1:13" ht="12.75">
      <c r="A27" s="81"/>
      <c r="B27" s="81"/>
      <c r="C27" s="81"/>
      <c r="D27" s="144"/>
      <c r="E27" s="81"/>
      <c r="F27" s="144"/>
      <c r="G27" s="145">
        <f t="shared" si="0"/>
        <v>0</v>
      </c>
      <c r="I27" s="81"/>
      <c r="J27" s="81"/>
      <c r="K27" s="81"/>
      <c r="L27" s="144">
        <v>0</v>
      </c>
      <c r="M27" s="81"/>
    </row>
    <row r="28" spans="1:13" ht="12.75">
      <c r="A28" s="84"/>
      <c r="B28" s="98"/>
      <c r="C28" s="84"/>
      <c r="D28" s="88"/>
      <c r="E28" s="84"/>
      <c r="F28" s="88"/>
      <c r="G28" s="155">
        <f t="shared" si="0"/>
        <v>0</v>
      </c>
      <c r="I28" s="98"/>
      <c r="J28" s="98"/>
      <c r="K28" s="98"/>
      <c r="L28" s="146">
        <v>0</v>
      </c>
      <c r="M28" s="98"/>
    </row>
    <row r="29" spans="1:13" ht="12.75">
      <c r="A29" s="81"/>
      <c r="B29" s="81"/>
      <c r="C29" s="81"/>
      <c r="D29" s="144"/>
      <c r="E29" s="81"/>
      <c r="F29" s="144"/>
      <c r="G29" s="145">
        <f t="shared" si="0"/>
        <v>0</v>
      </c>
      <c r="I29" s="81"/>
      <c r="J29" s="81"/>
      <c r="K29" s="81"/>
      <c r="L29" s="144">
        <v>0</v>
      </c>
      <c r="M29" s="81"/>
    </row>
    <row r="30" spans="1:13" ht="12.75">
      <c r="A30" s="84"/>
      <c r="B30" s="98"/>
      <c r="C30" s="84"/>
      <c r="D30" s="88"/>
      <c r="E30" s="84"/>
      <c r="F30" s="88"/>
      <c r="G30" s="155">
        <f t="shared" si="0"/>
        <v>0</v>
      </c>
      <c r="I30" s="98"/>
      <c r="J30" s="98"/>
      <c r="K30" s="98"/>
      <c r="L30" s="146">
        <v>0</v>
      </c>
      <c r="M30" s="98"/>
    </row>
    <row r="31" spans="1:13" ht="12.75">
      <c r="A31" s="81"/>
      <c r="B31" s="81"/>
      <c r="C31" s="81"/>
      <c r="D31" s="144"/>
      <c r="E31" s="81"/>
      <c r="F31" s="144"/>
      <c r="G31" s="145">
        <f t="shared" si="0"/>
        <v>0</v>
      </c>
      <c r="I31" s="81"/>
      <c r="J31" s="81"/>
      <c r="K31" s="81"/>
      <c r="L31" s="144">
        <v>0</v>
      </c>
      <c r="M31" s="81"/>
    </row>
    <row r="32" spans="1:13" ht="12.75">
      <c r="A32" s="84"/>
      <c r="B32" s="98"/>
      <c r="C32" s="84"/>
      <c r="D32" s="88"/>
      <c r="E32" s="84"/>
      <c r="F32" s="88"/>
      <c r="G32" s="155">
        <f t="shared" si="0"/>
        <v>0</v>
      </c>
      <c r="I32" s="98"/>
      <c r="J32" s="98"/>
      <c r="K32" s="98"/>
      <c r="L32" s="146">
        <v>0</v>
      </c>
      <c r="M32" s="98"/>
    </row>
    <row r="33" spans="1:13" ht="12.75">
      <c r="A33" s="81"/>
      <c r="B33" s="81"/>
      <c r="C33" s="81"/>
      <c r="D33" s="144"/>
      <c r="E33" s="81"/>
      <c r="F33" s="144"/>
      <c r="G33" s="145">
        <f t="shared" si="0"/>
        <v>0</v>
      </c>
      <c r="I33" s="81"/>
      <c r="J33" s="81"/>
      <c r="K33" s="81"/>
      <c r="L33" s="144">
        <v>0</v>
      </c>
      <c r="M33" s="81"/>
    </row>
    <row r="34" spans="1:13" ht="12.75">
      <c r="A34" s="84"/>
      <c r="B34" s="98"/>
      <c r="C34" s="84"/>
      <c r="D34" s="88"/>
      <c r="E34" s="84"/>
      <c r="F34" s="88"/>
      <c r="G34" s="155">
        <f t="shared" si="0"/>
        <v>0</v>
      </c>
      <c r="I34" s="98"/>
      <c r="J34" s="98"/>
      <c r="K34" s="98"/>
      <c r="L34" s="146">
        <v>0</v>
      </c>
      <c r="M34" s="98"/>
    </row>
    <row r="35" spans="1:13" ht="12.75">
      <c r="A35" s="81"/>
      <c r="B35" s="81"/>
      <c r="C35" s="81"/>
      <c r="D35" s="144"/>
      <c r="E35" s="81"/>
      <c r="F35" s="144"/>
      <c r="G35" s="145">
        <f t="shared" si="0"/>
        <v>0</v>
      </c>
      <c r="I35" s="81"/>
      <c r="J35" s="81"/>
      <c r="K35" s="81"/>
      <c r="L35" s="144">
        <v>0</v>
      </c>
      <c r="M35" s="81"/>
    </row>
    <row r="36" spans="1:13" ht="12.75">
      <c r="A36" s="84"/>
      <c r="B36" s="98"/>
      <c r="C36" s="84"/>
      <c r="D36" s="88"/>
      <c r="E36" s="84"/>
      <c r="F36" s="88"/>
      <c r="G36" s="155">
        <f t="shared" si="0"/>
        <v>0</v>
      </c>
      <c r="I36" s="98"/>
      <c r="J36" s="98"/>
      <c r="K36" s="98"/>
      <c r="L36" s="146">
        <v>0</v>
      </c>
      <c r="M36" s="98"/>
    </row>
    <row r="37" spans="1:13" ht="12.75">
      <c r="A37" s="81"/>
      <c r="B37" s="81"/>
      <c r="C37" s="81"/>
      <c r="D37" s="144"/>
      <c r="E37" s="81"/>
      <c r="F37" s="144"/>
      <c r="G37" s="145">
        <f t="shared" si="0"/>
        <v>0</v>
      </c>
      <c r="I37" s="81"/>
      <c r="J37" s="81"/>
      <c r="K37" s="81"/>
      <c r="L37" s="144">
        <v>0</v>
      </c>
      <c r="M37" s="81"/>
    </row>
    <row r="38" spans="1:13" ht="12.75">
      <c r="A38" s="84"/>
      <c r="B38" s="98"/>
      <c r="C38" s="84"/>
      <c r="D38" s="88"/>
      <c r="E38" s="84"/>
      <c r="F38" s="88"/>
      <c r="G38" s="155">
        <f t="shared" si="0"/>
        <v>0</v>
      </c>
      <c r="I38" s="98"/>
      <c r="J38" s="98"/>
      <c r="K38" s="98"/>
      <c r="L38" s="146">
        <v>0</v>
      </c>
      <c r="M38" s="98"/>
    </row>
    <row r="39" spans="1:13" ht="12.75">
      <c r="A39" s="81"/>
      <c r="B39" s="81"/>
      <c r="C39" s="81"/>
      <c r="D39" s="144"/>
      <c r="E39" s="81"/>
      <c r="F39" s="144"/>
      <c r="G39" s="145">
        <f t="shared" si="0"/>
        <v>0</v>
      </c>
      <c r="I39" s="81"/>
      <c r="J39" s="81"/>
      <c r="K39" s="81"/>
      <c r="L39" s="144">
        <v>0</v>
      </c>
      <c r="M39" s="81"/>
    </row>
    <row r="40" spans="1:13" ht="12.75">
      <c r="A40" s="84"/>
      <c r="B40" s="98"/>
      <c r="C40" s="84"/>
      <c r="D40" s="88"/>
      <c r="E40" s="84"/>
      <c r="F40" s="88"/>
      <c r="G40" s="155">
        <f t="shared" si="0"/>
        <v>0</v>
      </c>
      <c r="I40" s="98"/>
      <c r="J40" s="98"/>
      <c r="K40" s="98"/>
      <c r="L40" s="146">
        <v>0</v>
      </c>
      <c r="M40" s="98"/>
    </row>
    <row r="41" spans="1:13" ht="12.75">
      <c r="A41" s="81"/>
      <c r="B41" s="81"/>
      <c r="C41" s="81"/>
      <c r="D41" s="144"/>
      <c r="E41" s="81"/>
      <c r="F41" s="144"/>
      <c r="G41" s="145">
        <f t="shared" si="0"/>
        <v>0</v>
      </c>
      <c r="I41" s="81"/>
      <c r="J41" s="81"/>
      <c r="K41" s="81"/>
      <c r="L41" s="144">
        <v>0</v>
      </c>
      <c r="M41" s="81"/>
    </row>
    <row r="42" spans="1:13" ht="12.75">
      <c r="A42" s="84"/>
      <c r="B42" s="98"/>
      <c r="C42" s="84"/>
      <c r="D42" s="88"/>
      <c r="E42" s="84"/>
      <c r="F42" s="88"/>
      <c r="G42" s="155">
        <f t="shared" si="0"/>
        <v>0</v>
      </c>
      <c r="I42" s="98"/>
      <c r="J42" s="98"/>
      <c r="K42" s="98"/>
      <c r="L42" s="146">
        <v>0</v>
      </c>
      <c r="M42" s="98"/>
    </row>
    <row r="43" spans="1:13" ht="12.75">
      <c r="A43" s="81"/>
      <c r="B43" s="81"/>
      <c r="C43" s="81"/>
      <c r="D43" s="144"/>
      <c r="E43" s="81"/>
      <c r="F43" s="144"/>
      <c r="G43" s="145">
        <f t="shared" si="0"/>
        <v>0</v>
      </c>
      <c r="I43" s="81"/>
      <c r="J43" s="81"/>
      <c r="K43" s="81"/>
      <c r="L43" s="144">
        <v>0</v>
      </c>
      <c r="M43" s="81"/>
    </row>
    <row r="44" spans="1:13" ht="12.75">
      <c r="A44" s="84"/>
      <c r="B44" s="98"/>
      <c r="C44" s="84"/>
      <c r="D44" s="88"/>
      <c r="E44" s="84"/>
      <c r="F44" s="88"/>
      <c r="G44" s="155">
        <f t="shared" si="0"/>
        <v>0</v>
      </c>
      <c r="I44" s="98"/>
      <c r="J44" s="98"/>
      <c r="K44" s="98"/>
      <c r="L44" s="146">
        <v>0</v>
      </c>
      <c r="M44" s="98"/>
    </row>
    <row r="45" spans="1:13" ht="12.75">
      <c r="A45" s="81"/>
      <c r="B45" s="81"/>
      <c r="C45" s="81"/>
      <c r="D45" s="144"/>
      <c r="E45" s="81"/>
      <c r="F45" s="144"/>
      <c r="G45" s="145">
        <f t="shared" si="0"/>
        <v>0</v>
      </c>
      <c r="I45" s="81"/>
      <c r="J45" s="81"/>
      <c r="K45" s="81"/>
      <c r="L45" s="144">
        <v>0</v>
      </c>
      <c r="M45" s="81"/>
    </row>
    <row r="46" spans="1:13" ht="12.75">
      <c r="A46" s="84"/>
      <c r="B46" s="98"/>
      <c r="C46" s="84"/>
      <c r="D46" s="88"/>
      <c r="E46" s="84"/>
      <c r="F46" s="88"/>
      <c r="G46" s="155">
        <f t="shared" si="0"/>
        <v>0</v>
      </c>
      <c r="I46" s="98"/>
      <c r="J46" s="98"/>
      <c r="K46" s="98"/>
      <c r="L46" s="146">
        <v>0</v>
      </c>
      <c r="M46" s="98"/>
    </row>
    <row r="47" spans="1:13" ht="12.75">
      <c r="A47" s="81"/>
      <c r="B47" s="81"/>
      <c r="C47" s="81"/>
      <c r="D47" s="144"/>
      <c r="E47" s="81"/>
      <c r="F47" s="144"/>
      <c r="G47" s="145">
        <f t="shared" si="0"/>
        <v>0</v>
      </c>
      <c r="I47" s="81"/>
      <c r="J47" s="81"/>
      <c r="K47" s="81"/>
      <c r="L47" s="144">
        <v>0</v>
      </c>
      <c r="M47" s="81"/>
    </row>
    <row r="48" spans="1:13" ht="12.75">
      <c r="A48" s="84"/>
      <c r="B48" s="98"/>
      <c r="C48" s="84"/>
      <c r="D48" s="88"/>
      <c r="E48" s="84"/>
      <c r="F48" s="88"/>
      <c r="G48" s="155">
        <f t="shared" si="0"/>
        <v>0</v>
      </c>
      <c r="I48" s="98"/>
      <c r="J48" s="98"/>
      <c r="K48" s="98"/>
      <c r="L48" s="146">
        <v>0</v>
      </c>
      <c r="M48" s="98"/>
    </row>
    <row r="49" spans="1:13" ht="12.75">
      <c r="A49" s="81"/>
      <c r="B49" s="81"/>
      <c r="C49" s="81"/>
      <c r="D49" s="144"/>
      <c r="E49" s="81"/>
      <c r="F49" s="144"/>
      <c r="G49" s="145">
        <f t="shared" si="0"/>
        <v>0</v>
      </c>
      <c r="I49" s="81"/>
      <c r="J49" s="81"/>
      <c r="K49" s="81"/>
      <c r="L49" s="144">
        <v>0</v>
      </c>
      <c r="M49" s="81"/>
    </row>
    <row r="50" spans="1:13" ht="12.75">
      <c r="A50" s="84"/>
      <c r="B50" s="98"/>
      <c r="C50" s="84"/>
      <c r="D50" s="88"/>
      <c r="E50" s="84"/>
      <c r="F50" s="88"/>
      <c r="G50" s="155">
        <f t="shared" si="0"/>
        <v>0</v>
      </c>
      <c r="I50" s="98"/>
      <c r="J50" s="98"/>
      <c r="K50" s="98"/>
      <c r="L50" s="146">
        <v>0</v>
      </c>
      <c r="M50" s="98"/>
    </row>
    <row r="51" spans="1:13" ht="12.75">
      <c r="A51" s="81"/>
      <c r="B51" s="81"/>
      <c r="C51" s="81"/>
      <c r="D51" s="144"/>
      <c r="E51" s="81"/>
      <c r="F51" s="144"/>
      <c r="G51" s="145">
        <f t="shared" si="0"/>
        <v>0</v>
      </c>
      <c r="I51" s="81"/>
      <c r="J51" s="81"/>
      <c r="K51" s="81"/>
      <c r="L51" s="144">
        <v>0</v>
      </c>
      <c r="M51" s="81"/>
    </row>
    <row r="52" spans="1:13" ht="12.75">
      <c r="A52" s="84"/>
      <c r="B52" s="98"/>
      <c r="C52" s="84"/>
      <c r="D52" s="88"/>
      <c r="E52" s="84"/>
      <c r="F52" s="88"/>
      <c r="G52" s="155">
        <f t="shared" si="0"/>
        <v>0</v>
      </c>
      <c r="I52" s="98"/>
      <c r="J52" s="98"/>
      <c r="K52" s="98"/>
      <c r="L52" s="146">
        <v>0</v>
      </c>
      <c r="M52" s="98"/>
    </row>
    <row r="53" spans="1:13" ht="12.75">
      <c r="A53" s="81"/>
      <c r="B53" s="81"/>
      <c r="C53" s="81"/>
      <c r="D53" s="144"/>
      <c r="E53" s="81"/>
      <c r="F53" s="144"/>
      <c r="G53" s="145">
        <f t="shared" si="0"/>
        <v>0</v>
      </c>
      <c r="I53" s="81"/>
      <c r="J53" s="81"/>
      <c r="K53" s="81"/>
      <c r="L53" s="144">
        <v>0</v>
      </c>
      <c r="M53" s="81"/>
    </row>
    <row r="54" spans="1:13" ht="12.75">
      <c r="A54" s="84"/>
      <c r="B54" s="98"/>
      <c r="C54" s="84"/>
      <c r="D54" s="88"/>
      <c r="E54" s="84"/>
      <c r="F54" s="88"/>
      <c r="G54" s="155">
        <f t="shared" si="0"/>
        <v>0</v>
      </c>
      <c r="I54" s="98"/>
      <c r="J54" s="98"/>
      <c r="K54" s="98"/>
      <c r="L54" s="146">
        <v>0</v>
      </c>
      <c r="M54" s="98"/>
    </row>
    <row r="55" spans="1:13" ht="12.75">
      <c r="A55" s="81"/>
      <c r="B55" s="81"/>
      <c r="C55" s="81"/>
      <c r="D55" s="144"/>
      <c r="E55" s="81"/>
      <c r="F55" s="144"/>
      <c r="G55" s="145">
        <f t="shared" si="0"/>
        <v>0</v>
      </c>
      <c r="I55" s="81"/>
      <c r="J55" s="81"/>
      <c r="K55" s="81"/>
      <c r="L55" s="144">
        <v>0</v>
      </c>
      <c r="M55" s="81"/>
    </row>
    <row r="56" spans="1:13" ht="12.75">
      <c r="A56" s="84"/>
      <c r="B56" s="98"/>
      <c r="C56" s="84"/>
      <c r="D56" s="88"/>
      <c r="E56" s="84"/>
      <c r="F56" s="88"/>
      <c r="G56" s="155">
        <f t="shared" si="0"/>
        <v>0</v>
      </c>
      <c r="I56" s="98"/>
      <c r="J56" s="98"/>
      <c r="K56" s="98"/>
      <c r="L56" s="146">
        <v>0</v>
      </c>
      <c r="M56" s="98"/>
    </row>
    <row r="57" spans="1:13" ht="12.75">
      <c r="A57" s="81"/>
      <c r="B57" s="81"/>
      <c r="C57" s="81"/>
      <c r="D57" s="144"/>
      <c r="E57" s="81"/>
      <c r="F57" s="144"/>
      <c r="G57" s="145">
        <f t="shared" si="0"/>
        <v>0</v>
      </c>
      <c r="I57" s="81"/>
      <c r="J57" s="81"/>
      <c r="K57" s="81"/>
      <c r="L57" s="144">
        <v>0</v>
      </c>
      <c r="M57" s="81"/>
    </row>
    <row r="58" spans="1:13" ht="12.75">
      <c r="A58" s="84"/>
      <c r="B58" s="98"/>
      <c r="C58" s="84"/>
      <c r="D58" s="88"/>
      <c r="E58" s="84"/>
      <c r="F58" s="88"/>
      <c r="G58" s="155">
        <f t="shared" si="0"/>
        <v>0</v>
      </c>
      <c r="I58" s="98"/>
      <c r="J58" s="98"/>
      <c r="K58" s="98"/>
      <c r="L58" s="146">
        <v>0</v>
      </c>
      <c r="M58" s="98"/>
    </row>
    <row r="59" spans="1:13" ht="12.75">
      <c r="A59" s="81"/>
      <c r="B59" s="81"/>
      <c r="C59" s="81"/>
      <c r="D59" s="144"/>
      <c r="E59" s="81"/>
      <c r="F59" s="144"/>
      <c r="G59" s="145">
        <f t="shared" si="0"/>
        <v>0</v>
      </c>
      <c r="I59" s="81"/>
      <c r="J59" s="81"/>
      <c r="K59" s="81"/>
      <c r="L59" s="144">
        <v>0</v>
      </c>
      <c r="M59" s="81"/>
    </row>
    <row r="60" spans="1:13" ht="12.75">
      <c r="A60" s="84"/>
      <c r="B60" s="98"/>
      <c r="C60" s="84"/>
      <c r="D60" s="88"/>
      <c r="E60" s="84"/>
      <c r="F60" s="88"/>
      <c r="G60" s="155">
        <f t="shared" si="0"/>
        <v>0</v>
      </c>
      <c r="I60" s="98"/>
      <c r="J60" s="98"/>
      <c r="K60" s="98"/>
      <c r="L60" s="146">
        <v>0</v>
      </c>
      <c r="M60" s="98"/>
    </row>
    <row r="61" spans="1:13" ht="12.75">
      <c r="A61" s="81"/>
      <c r="B61" s="81"/>
      <c r="C61" s="81"/>
      <c r="D61" s="144"/>
      <c r="E61" s="81"/>
      <c r="F61" s="144"/>
      <c r="G61" s="145">
        <f t="shared" si="0"/>
        <v>0</v>
      </c>
      <c r="I61" s="81"/>
      <c r="J61" s="81"/>
      <c r="K61" s="81"/>
      <c r="L61" s="144">
        <v>0</v>
      </c>
      <c r="M61" s="81"/>
    </row>
    <row r="62" spans="1:13" ht="12.75">
      <c r="A62" s="84"/>
      <c r="B62" s="98"/>
      <c r="C62" s="84"/>
      <c r="D62" s="88"/>
      <c r="E62" s="84"/>
      <c r="F62" s="88"/>
      <c r="G62" s="155">
        <f t="shared" si="0"/>
        <v>0</v>
      </c>
      <c r="I62" s="98"/>
      <c r="J62" s="98"/>
      <c r="K62" s="98"/>
      <c r="L62" s="146">
        <v>0</v>
      </c>
      <c r="M62" s="98"/>
    </row>
    <row r="63" spans="1:13" ht="12.75">
      <c r="A63" s="81"/>
      <c r="B63" s="81"/>
      <c r="C63" s="81"/>
      <c r="D63" s="144"/>
      <c r="E63" s="81"/>
      <c r="F63" s="144"/>
      <c r="G63" s="145">
        <f t="shared" si="0"/>
        <v>0</v>
      </c>
      <c r="I63" s="81"/>
      <c r="J63" s="81"/>
      <c r="K63" s="81"/>
      <c r="L63" s="144">
        <v>0</v>
      </c>
      <c r="M63" s="81"/>
    </row>
  </sheetData>
  <sheetProtection/>
  <mergeCells count="3">
    <mergeCell ref="C2:G2"/>
    <mergeCell ref="C3:F3"/>
    <mergeCell ref="I9:M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117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118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7.7109375" style="0" bestFit="1" customWidth="1"/>
    <col min="2" max="2" width="41.00390625" style="0" customWidth="1"/>
    <col min="3" max="3" width="12.8515625" style="0" customWidth="1"/>
    <col min="5" max="5" width="15.7109375" style="0" customWidth="1"/>
    <col min="6" max="6" width="14.7109375" style="0" customWidth="1"/>
    <col min="7" max="7" width="8.7109375" style="0" bestFit="1" customWidth="1"/>
    <col min="8" max="8" width="14.28125" style="0" bestFit="1" customWidth="1"/>
  </cols>
  <sheetData>
    <row r="1" spans="1:8" ht="26.25">
      <c r="A1" s="198" t="s">
        <v>90</v>
      </c>
      <c r="B1" s="198"/>
      <c r="C1" s="198"/>
      <c r="E1" s="197" t="s">
        <v>236</v>
      </c>
      <c r="F1" s="197"/>
      <c r="G1" s="197"/>
      <c r="H1" s="197"/>
    </row>
    <row r="2" spans="1:8" ht="18.75" customHeight="1">
      <c r="A2" s="201" t="s">
        <v>144</v>
      </c>
      <c r="B2" s="201"/>
      <c r="C2" s="201"/>
      <c r="E2" s="58" t="s">
        <v>136</v>
      </c>
      <c r="F2" s="58" t="s">
        <v>137</v>
      </c>
      <c r="G2" s="58" t="s">
        <v>138</v>
      </c>
      <c r="H2" s="58" t="s">
        <v>139</v>
      </c>
    </row>
    <row r="3" spans="1:8" ht="15.75" thickBot="1">
      <c r="A3" s="199"/>
      <c r="B3" s="200"/>
      <c r="C3" s="200"/>
      <c r="E3" s="59" t="s">
        <v>140</v>
      </c>
      <c r="F3" s="60">
        <v>1100000</v>
      </c>
      <c r="G3" s="60">
        <v>22000</v>
      </c>
      <c r="H3" s="61">
        <v>2454969.3</v>
      </c>
    </row>
    <row r="4" spans="1:8" ht="16.5" thickBot="1" thickTop="1">
      <c r="A4" s="17" t="s">
        <v>91</v>
      </c>
      <c r="B4" s="62" t="s">
        <v>231</v>
      </c>
      <c r="E4" s="59" t="s">
        <v>135</v>
      </c>
      <c r="F4" s="60">
        <v>1609860.76</v>
      </c>
      <c r="G4" s="60">
        <v>30750</v>
      </c>
      <c r="H4" s="61">
        <v>3208435.1</v>
      </c>
    </row>
    <row r="5" spans="1:8" ht="16.5" thickBot="1" thickTop="1">
      <c r="A5" s="17" t="s">
        <v>134</v>
      </c>
      <c r="B5" s="63" t="s">
        <v>74</v>
      </c>
      <c r="C5" s="5"/>
      <c r="E5" s="59" t="s">
        <v>141</v>
      </c>
      <c r="F5" s="60">
        <v>890000</v>
      </c>
      <c r="G5" s="60">
        <v>17000</v>
      </c>
      <c r="H5" s="61">
        <v>2163988.3</v>
      </c>
    </row>
    <row r="6" spans="1:8" ht="16.5" thickBot="1" thickTop="1">
      <c r="A6" s="17" t="s">
        <v>145</v>
      </c>
      <c r="B6" s="64">
        <v>2017</v>
      </c>
      <c r="E6" s="59" t="s">
        <v>142</v>
      </c>
      <c r="F6" s="60">
        <v>486919</v>
      </c>
      <c r="G6" s="60">
        <v>9301</v>
      </c>
      <c r="H6" s="61">
        <v>1183918.07</v>
      </c>
    </row>
    <row r="7" spans="1:8" ht="16.5" thickBot="1" thickTop="1">
      <c r="A7" s="17" t="s">
        <v>92</v>
      </c>
      <c r="B7" s="57">
        <f>SUMIF(E3:E8,B5,H3:H8)</f>
        <v>10435930.03</v>
      </c>
      <c r="E7" s="59" t="s">
        <v>143</v>
      </c>
      <c r="F7" s="60">
        <v>585914</v>
      </c>
      <c r="G7" s="60">
        <v>11192</v>
      </c>
      <c r="H7" s="61">
        <v>1424619.26</v>
      </c>
    </row>
    <row r="8" spans="1:8" ht="16.5" thickBot="1" thickTop="1">
      <c r="A8" s="17" t="s">
        <v>93</v>
      </c>
      <c r="B8" s="57">
        <f>SUMIF(E3:E8,B5,F3:F8)</f>
        <v>4672693.76</v>
      </c>
      <c r="E8" s="59" t="s">
        <v>74</v>
      </c>
      <c r="F8" s="60">
        <f>SUM(F3:F7)</f>
        <v>4672693.76</v>
      </c>
      <c r="G8" s="60">
        <f>SUM(G3:G7)</f>
        <v>90243</v>
      </c>
      <c r="H8" s="61">
        <f>SUM(H3:H7)</f>
        <v>10435930.03</v>
      </c>
    </row>
    <row r="9" spans="1:2" ht="16.5" thickBot="1" thickTop="1">
      <c r="A9" s="17" t="s">
        <v>94</v>
      </c>
      <c r="B9" s="57">
        <f>SUMIF(E3:E8,B5,G3:G8)</f>
        <v>90243</v>
      </c>
    </row>
    <row r="10" spans="1:2" ht="14.25" thickBot="1" thickTop="1">
      <c r="A10" s="17" t="str">
        <f>"KM 2018 resi da "&amp;$B$4</f>
        <v>KM 2018 resi da NOME</v>
      </c>
      <c r="B10" s="65">
        <v>0</v>
      </c>
    </row>
    <row r="11" spans="1:8" ht="19.5" thickBot="1" thickTop="1">
      <c r="A11" s="17" t="str">
        <f>"Servizi 2018 resi da "&amp;$B$4</f>
        <v>Servizi 2018 resi da NOME</v>
      </c>
      <c r="B11" s="66">
        <v>0</v>
      </c>
      <c r="E11" s="202" t="s">
        <v>152</v>
      </c>
      <c r="F11" s="203"/>
      <c r="G11" s="203"/>
      <c r="H11" s="204"/>
    </row>
    <row r="12" spans="1:8" ht="17.25" thickBot="1" thickTop="1">
      <c r="A12" s="17" t="str">
        <f>"KM 2018 resi per 118"</f>
        <v>KM 2018 resi per 118</v>
      </c>
      <c r="B12" s="66">
        <v>0</v>
      </c>
      <c r="E12" s="209" t="s">
        <v>153</v>
      </c>
      <c r="F12" s="210"/>
      <c r="G12" s="209" t="s">
        <v>147</v>
      </c>
      <c r="H12" s="210"/>
    </row>
    <row r="13" spans="1:8" ht="17.25" thickBot="1" thickTop="1">
      <c r="A13" s="17" t="s">
        <v>226</v>
      </c>
      <c r="B13" s="176">
        <v>0</v>
      </c>
      <c r="E13" s="153"/>
      <c r="F13" s="154"/>
      <c r="G13" s="153"/>
      <c r="H13" s="154"/>
    </row>
    <row r="14" spans="1:8" ht="16.5" thickBot="1" thickTop="1">
      <c r="A14" s="17" t="s">
        <v>96</v>
      </c>
      <c r="B14" s="129">
        <v>0</v>
      </c>
      <c r="C14" t="s">
        <v>213</v>
      </c>
      <c r="E14" s="205" t="s">
        <v>154</v>
      </c>
      <c r="F14" s="206"/>
      <c r="G14" s="207">
        <v>180996.25</v>
      </c>
      <c r="H14" s="208"/>
    </row>
    <row r="15" spans="1:8" ht="16.5" thickBot="1" thickTop="1">
      <c r="A15" s="17" t="s">
        <v>97</v>
      </c>
      <c r="B15" s="129">
        <v>0</v>
      </c>
      <c r="C15" t="s">
        <v>213</v>
      </c>
      <c r="E15" s="205" t="s">
        <v>163</v>
      </c>
      <c r="F15" s="206"/>
      <c r="G15" s="207">
        <v>140185.42</v>
      </c>
      <c r="H15" s="208"/>
    </row>
    <row r="16" spans="1:8" ht="16.5" thickBot="1" thickTop="1">
      <c r="A16" s="17" t="s">
        <v>99</v>
      </c>
      <c r="B16" s="129">
        <v>0</v>
      </c>
      <c r="C16" t="s">
        <v>213</v>
      </c>
      <c r="E16" s="205" t="s">
        <v>155</v>
      </c>
      <c r="F16" s="206"/>
      <c r="G16" s="207">
        <v>107765.21</v>
      </c>
      <c r="H16" s="208"/>
    </row>
    <row r="17" spans="1:3" ht="14.25" thickBot="1" thickTop="1">
      <c r="A17" s="17" t="s">
        <v>242</v>
      </c>
      <c r="B17" s="185">
        <v>0</v>
      </c>
      <c r="C17" t="s">
        <v>243</v>
      </c>
    </row>
    <row r="18" ht="14.25" thickBot="1" thickTop="1"/>
    <row r="19" spans="1:2" ht="16.5" customHeight="1" thickTop="1">
      <c r="A19" s="17" t="s">
        <v>95</v>
      </c>
      <c r="B19" s="211" t="s">
        <v>238</v>
      </c>
    </row>
    <row r="20" spans="1:2" ht="13.5" thickBot="1">
      <c r="A20" s="17" t="s">
        <v>162</v>
      </c>
      <c r="B20" s="212"/>
    </row>
    <row r="21" ht="13.5" thickTop="1"/>
    <row r="22" spans="2:6" ht="12.75">
      <c r="B22" s="131" t="s">
        <v>198</v>
      </c>
      <c r="C22" s="131" t="s">
        <v>197</v>
      </c>
      <c r="D22" s="131" t="s">
        <v>203</v>
      </c>
      <c r="F22" s="184"/>
    </row>
    <row r="23" spans="1:4" ht="15.75" thickBot="1">
      <c r="A23" s="17" t="s">
        <v>192</v>
      </c>
      <c r="B23" s="130">
        <v>0</v>
      </c>
      <c r="C23" s="57">
        <f>IF(B23&gt;250,250,B23)</f>
        <v>0</v>
      </c>
      <c r="D23" s="139">
        <f>IF(B23=0,0,C23/B23)</f>
        <v>0</v>
      </c>
    </row>
    <row r="24" spans="1:4" ht="16.5" thickBot="1" thickTop="1">
      <c r="A24" s="17" t="s">
        <v>196</v>
      </c>
      <c r="B24" s="129">
        <v>0</v>
      </c>
      <c r="C24" s="57">
        <f>IF(B24&gt;40,40,B24)</f>
        <v>0</v>
      </c>
      <c r="D24" s="139">
        <f>IF(B24=0,0,C24/B24)</f>
        <v>0</v>
      </c>
    </row>
    <row r="25" spans="1:4" ht="16.5" thickBot="1" thickTop="1">
      <c r="A25" s="17" t="s">
        <v>193</v>
      </c>
      <c r="B25" s="129">
        <v>0</v>
      </c>
      <c r="C25" s="57">
        <f>IF(B25&gt;(30*SUM(B14:B16)),(30*SUM(B14:B16)),B25)</f>
        <v>0</v>
      </c>
      <c r="D25" s="139">
        <f>IF(B25=0,0,C25/B25)</f>
        <v>0</v>
      </c>
    </row>
    <row r="26" spans="1:2" ht="14.25" thickBot="1" thickTop="1">
      <c r="A26" s="17" t="s">
        <v>194</v>
      </c>
      <c r="B26" s="67">
        <v>0</v>
      </c>
    </row>
    <row r="27" spans="1:2" ht="14.25" thickBot="1" thickTop="1">
      <c r="A27" s="17" t="s">
        <v>195</v>
      </c>
      <c r="B27" s="67">
        <v>0</v>
      </c>
    </row>
    <row r="28" ht="13.5" thickTop="1"/>
  </sheetData>
  <sheetProtection/>
  <mergeCells count="14">
    <mergeCell ref="B19:B20"/>
    <mergeCell ref="G14:H14"/>
    <mergeCell ref="E15:F15"/>
    <mergeCell ref="G15:H15"/>
    <mergeCell ref="E1:H1"/>
    <mergeCell ref="A1:C1"/>
    <mergeCell ref="A3:C3"/>
    <mergeCell ref="A2:C2"/>
    <mergeCell ref="E11:H11"/>
    <mergeCell ref="E16:F16"/>
    <mergeCell ref="G16:H16"/>
    <mergeCell ref="G12:H12"/>
    <mergeCell ref="E12:F12"/>
    <mergeCell ref="E14:F14"/>
  </mergeCells>
  <dataValidations count="1">
    <dataValidation type="list" allowBlank="1" showInputMessage="1" showErrorMessage="1" errorTitle="ATTENZIONE" error="SCEGLIERE UN VALORE TRA QUELLI OFFERTI: ASUR, AV1, AV2, AV3, AV4 o AV5" sqref="B5">
      <formula1>$E$3:$E$8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119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0.7109375" style="0" customWidth="1"/>
    <col min="2" max="6" width="16.8515625" style="0" customWidth="1"/>
    <col min="7" max="7" width="11.421875" style="0" customWidth="1"/>
    <col min="8" max="8" width="15.00390625" style="0" bestFit="1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8" ht="15.75">
      <c r="B3" s="201" t="s">
        <v>132</v>
      </c>
      <c r="C3" s="201"/>
      <c r="D3" s="201"/>
      <c r="E3" s="209"/>
      <c r="F3" s="25" t="s">
        <v>102</v>
      </c>
      <c r="G3" s="25" t="s">
        <v>204</v>
      </c>
      <c r="H3" s="25" t="s">
        <v>148</v>
      </c>
    </row>
    <row r="4" spans="1:8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  <c r="G4" s="26">
        <f>((7.5*12*PARAMETRI!C23)+(6*12*(PARAMETRI!C24+PARAMETRI!C25)))*PARAMETRI!B17</f>
        <v>0</v>
      </c>
      <c r="H4" s="26">
        <f>IF(F4&lt;G4,F4,G4)</f>
        <v>0</v>
      </c>
    </row>
    <row r="5" spans="1:5" ht="12.75">
      <c r="A5" s="21"/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1:5" ht="12.75">
      <c r="A7" s="21"/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1:5" ht="12.75">
      <c r="A9" s="21"/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1:5" ht="12.75">
      <c r="A11" s="21"/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1:5" ht="12.75">
      <c r="A13" s="21"/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1:5" ht="12.75">
      <c r="A15" s="21"/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1:5" ht="12.75">
      <c r="A17" s="21"/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1:5" ht="12.75">
      <c r="A19" s="21"/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1:5" ht="12.75">
      <c r="A21" s="21"/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1:5" ht="12.75">
      <c r="A23" s="21"/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1:5" ht="12.75">
      <c r="A25" s="21"/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1:5" ht="12.75">
      <c r="A27" s="21"/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1:5" ht="12.75">
      <c r="A29" s="21"/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2">
      <selection activeCell="G4" sqref="G4"/>
    </sheetView>
  </sheetViews>
  <sheetFormatPr defaultColWidth="11.421875" defaultRowHeight="12.75"/>
  <cols>
    <col min="1" max="1" width="40.7109375" style="0" customWidth="1"/>
    <col min="2" max="6" width="16.8515625" style="0" customWidth="1"/>
    <col min="7" max="7" width="11.421875" style="0" customWidth="1"/>
    <col min="8" max="8" width="15.00390625" style="0" bestFit="1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8" ht="15.75">
      <c r="B3" s="201" t="s">
        <v>230</v>
      </c>
      <c r="C3" s="201"/>
      <c r="D3" s="201"/>
      <c r="E3" s="209"/>
      <c r="F3" s="25" t="s">
        <v>102</v>
      </c>
      <c r="G3" s="25" t="s">
        <v>204</v>
      </c>
      <c r="H3" s="25" t="s">
        <v>148</v>
      </c>
    </row>
    <row r="4" spans="1:8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  <c r="G4" s="26">
        <f>((1475*PARAMETRI!C23)+(468*(PARAMETRI!C24+PARAMETRI!C25)))*2.5%*PARAMETRI!B17</f>
        <v>0</v>
      </c>
      <c r="H4" s="26">
        <f>IF(F4&lt;G4,F4,G4)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8" ht="12.75">
      <c r="B21" s="21"/>
      <c r="C21" s="22"/>
      <c r="D21" s="23"/>
      <c r="E21" s="22"/>
      <c r="H21" s="163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9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34.28125" style="86" customWidth="1"/>
    <col min="2" max="2" width="34.00390625" style="86" customWidth="1"/>
    <col min="3" max="5" width="9.421875" style="86" customWidth="1"/>
    <col min="6" max="6" width="16.8515625" style="86" customWidth="1"/>
    <col min="7" max="7" width="11.8515625" style="86" bestFit="1" customWidth="1"/>
    <col min="8" max="8" width="15.00390625" style="86" bestFit="1" customWidth="1"/>
    <col min="9" max="9" width="12.28125" style="86" bestFit="1" customWidth="1"/>
    <col min="10" max="16384" width="11.421875" style="86" customWidth="1"/>
  </cols>
  <sheetData>
    <row r="2" spans="2:6" ht="15.75">
      <c r="B2" s="224" t="s">
        <v>104</v>
      </c>
      <c r="C2" s="224"/>
      <c r="D2" s="224"/>
      <c r="E2" s="224"/>
      <c r="F2" s="224"/>
    </row>
    <row r="3" spans="2:6" ht="15.75">
      <c r="B3" s="223" t="s">
        <v>217</v>
      </c>
      <c r="C3" s="223"/>
      <c r="D3" s="223"/>
      <c r="E3" s="225"/>
      <c r="F3" s="164"/>
    </row>
    <row r="4" spans="2:6" ht="15.75">
      <c r="B4" s="225" t="s">
        <v>221</v>
      </c>
      <c r="C4" s="231"/>
      <c r="D4" s="232"/>
      <c r="E4" s="166" t="s">
        <v>223</v>
      </c>
      <c r="F4" s="93"/>
    </row>
    <row r="5" spans="2:8" ht="15.75">
      <c r="B5" s="233" t="s">
        <v>233</v>
      </c>
      <c r="C5" s="234"/>
      <c r="D5" s="234"/>
      <c r="E5" s="234"/>
      <c r="F5" s="93" t="s">
        <v>102</v>
      </c>
      <c r="G5" s="93" t="s">
        <v>204</v>
      </c>
      <c r="H5" s="93" t="s">
        <v>148</v>
      </c>
    </row>
    <row r="6" spans="6:8" ht="12.75">
      <c r="F6" s="178">
        <f>F9+F30+F51+F72</f>
        <v>0</v>
      </c>
      <c r="G6" s="178">
        <f>(G9+G30+G51+G72)</f>
        <v>0</v>
      </c>
      <c r="H6" s="178">
        <f>MIN(F6:G6)</f>
        <v>0</v>
      </c>
    </row>
    <row r="8" spans="1:10" ht="15.75" customHeight="1">
      <c r="A8" s="228" t="s">
        <v>218</v>
      </c>
      <c r="B8" s="229"/>
      <c r="C8" s="229"/>
      <c r="D8" s="229"/>
      <c r="E8" s="230"/>
      <c r="F8" s="93" t="s">
        <v>102</v>
      </c>
      <c r="G8" s="93" t="s">
        <v>204</v>
      </c>
      <c r="H8" s="93" t="s">
        <v>148</v>
      </c>
      <c r="J8" s="169" t="s">
        <v>223</v>
      </c>
    </row>
    <row r="9" spans="1:10" ht="12.75">
      <c r="A9" s="94" t="s">
        <v>160</v>
      </c>
      <c r="B9" s="78" t="s">
        <v>100</v>
      </c>
      <c r="C9" s="79" t="s">
        <v>24</v>
      </c>
      <c r="D9" s="79" t="s">
        <v>25</v>
      </c>
      <c r="E9" s="80" t="s">
        <v>26</v>
      </c>
      <c r="F9" s="100">
        <f>SUM(E10:E27)</f>
        <v>0</v>
      </c>
      <c r="G9" s="100">
        <f>IF(E4="NO",40,60)*PARAMETRI!C23</f>
        <v>0</v>
      </c>
      <c r="H9" s="100">
        <f>MIN(F9:G9)</f>
        <v>0</v>
      </c>
      <c r="J9" s="170" t="s">
        <v>222</v>
      </c>
    </row>
    <row r="10" spans="1:5" ht="12.75">
      <c r="A10" s="81" t="s">
        <v>218</v>
      </c>
      <c r="B10" s="81"/>
      <c r="C10" s="82"/>
      <c r="D10" s="83"/>
      <c r="E10" s="179">
        <v>0</v>
      </c>
    </row>
    <row r="11" spans="1:5" ht="12.75">
      <c r="A11" s="85" t="s">
        <v>218</v>
      </c>
      <c r="B11" s="85"/>
      <c r="C11" s="84"/>
      <c r="D11" s="84"/>
      <c r="E11" s="88">
        <v>0</v>
      </c>
    </row>
    <row r="12" spans="1:5" ht="12.75">
      <c r="A12" s="81" t="s">
        <v>218</v>
      </c>
      <c r="B12" s="81"/>
      <c r="C12" s="82"/>
      <c r="D12" s="83"/>
      <c r="E12" s="179">
        <v>0</v>
      </c>
    </row>
    <row r="13" spans="1:5" ht="12.75">
      <c r="A13" s="85" t="s">
        <v>218</v>
      </c>
      <c r="B13" s="85"/>
      <c r="C13" s="84"/>
      <c r="D13" s="84"/>
      <c r="E13" s="88">
        <v>0</v>
      </c>
    </row>
    <row r="14" spans="1:5" ht="12.75">
      <c r="A14" s="81" t="s">
        <v>218</v>
      </c>
      <c r="B14" s="81"/>
      <c r="C14" s="82"/>
      <c r="D14" s="83"/>
      <c r="E14" s="179">
        <v>0</v>
      </c>
    </row>
    <row r="15" spans="1:5" ht="12.75">
      <c r="A15" s="85" t="s">
        <v>218</v>
      </c>
      <c r="B15" s="85"/>
      <c r="C15" s="84"/>
      <c r="D15" s="84"/>
      <c r="E15" s="88">
        <v>0</v>
      </c>
    </row>
    <row r="16" spans="1:5" ht="12.75">
      <c r="A16" s="81" t="s">
        <v>218</v>
      </c>
      <c r="B16" s="81"/>
      <c r="C16" s="82"/>
      <c r="D16" s="83"/>
      <c r="E16" s="179">
        <v>0</v>
      </c>
    </row>
    <row r="17" spans="1:5" ht="12.75">
      <c r="A17" s="85" t="s">
        <v>218</v>
      </c>
      <c r="B17" s="85"/>
      <c r="C17" s="84"/>
      <c r="D17" s="84"/>
      <c r="E17" s="88">
        <v>0</v>
      </c>
    </row>
    <row r="18" spans="1:5" ht="12.75">
      <c r="A18" s="81" t="s">
        <v>218</v>
      </c>
      <c r="B18" s="81"/>
      <c r="C18" s="82"/>
      <c r="D18" s="83"/>
      <c r="E18" s="179">
        <v>0</v>
      </c>
    </row>
    <row r="19" spans="1:5" ht="12.75">
      <c r="A19" s="85" t="s">
        <v>218</v>
      </c>
      <c r="B19" s="85"/>
      <c r="C19" s="84"/>
      <c r="D19" s="84"/>
      <c r="E19" s="89">
        <v>0</v>
      </c>
    </row>
    <row r="20" spans="1:5" ht="12.75">
      <c r="A20" s="81" t="s">
        <v>218</v>
      </c>
      <c r="B20" s="81"/>
      <c r="C20" s="82"/>
      <c r="D20" s="83"/>
      <c r="E20" s="179">
        <v>0</v>
      </c>
    </row>
    <row r="21" spans="1:5" ht="12.75">
      <c r="A21" s="85" t="s">
        <v>218</v>
      </c>
      <c r="B21" s="85"/>
      <c r="C21" s="84"/>
      <c r="D21" s="84"/>
      <c r="E21" s="88">
        <v>0</v>
      </c>
    </row>
    <row r="22" spans="1:5" ht="12.75">
      <c r="A22" s="81" t="s">
        <v>218</v>
      </c>
      <c r="B22" s="81"/>
      <c r="C22" s="82"/>
      <c r="D22" s="83"/>
      <c r="E22" s="179">
        <v>0</v>
      </c>
    </row>
    <row r="23" spans="1:5" ht="12.75">
      <c r="A23" s="85" t="s">
        <v>218</v>
      </c>
      <c r="B23" s="85"/>
      <c r="C23" s="84"/>
      <c r="D23" s="84"/>
      <c r="E23" s="88">
        <v>0</v>
      </c>
    </row>
    <row r="24" spans="1:5" ht="12.75">
      <c r="A24" s="81" t="s">
        <v>218</v>
      </c>
      <c r="B24" s="81"/>
      <c r="C24" s="82"/>
      <c r="D24" s="83"/>
      <c r="E24" s="179">
        <v>0</v>
      </c>
    </row>
    <row r="25" spans="1:5" ht="12.75">
      <c r="A25" s="85" t="s">
        <v>218</v>
      </c>
      <c r="B25" s="85"/>
      <c r="C25" s="84"/>
      <c r="D25" s="84"/>
      <c r="E25" s="88">
        <v>0</v>
      </c>
    </row>
    <row r="26" spans="1:5" ht="12.75">
      <c r="A26" s="81" t="s">
        <v>218</v>
      </c>
      <c r="B26" s="81"/>
      <c r="C26" s="82"/>
      <c r="D26" s="83"/>
      <c r="E26" s="179">
        <v>0</v>
      </c>
    </row>
    <row r="27" spans="1:5" ht="12.75">
      <c r="A27" s="85" t="s">
        <v>218</v>
      </c>
      <c r="B27" s="85"/>
      <c r="C27" s="84"/>
      <c r="D27" s="84"/>
      <c r="E27" s="88">
        <v>0</v>
      </c>
    </row>
    <row r="29" spans="1:8" ht="12.75">
      <c r="A29" s="228" t="s">
        <v>232</v>
      </c>
      <c r="B29" s="229"/>
      <c r="C29" s="229"/>
      <c r="D29" s="229"/>
      <c r="E29" s="230"/>
      <c r="F29" s="93" t="s">
        <v>102</v>
      </c>
      <c r="G29" s="93" t="s">
        <v>204</v>
      </c>
      <c r="H29" s="93" t="s">
        <v>148</v>
      </c>
    </row>
    <row r="30" spans="1:8" ht="12.75">
      <c r="A30" s="94" t="s">
        <v>160</v>
      </c>
      <c r="B30" s="78" t="s">
        <v>100</v>
      </c>
      <c r="C30" s="79" t="s">
        <v>24</v>
      </c>
      <c r="D30" s="79" t="s">
        <v>25</v>
      </c>
      <c r="E30" s="80" t="s">
        <v>26</v>
      </c>
      <c r="F30" s="100">
        <f>SUM(E31:E48)</f>
        <v>0</v>
      </c>
      <c r="G30" s="100">
        <f>MIN(SUMIF(A31:A48,"LINEA FISSA",E31:E48),950*PARAMETRI!B17)+MIN(SUMIF(A31:A48,"MOBILE",E31:E48),180*SUM(PARAMETRI!B14:B16))</f>
        <v>0</v>
      </c>
      <c r="H30" s="100">
        <f>MIN(F30:G30)</f>
        <v>0</v>
      </c>
    </row>
    <row r="31" spans="1:9" ht="12.75">
      <c r="A31" s="81" t="s">
        <v>224</v>
      </c>
      <c r="B31" s="81"/>
      <c r="C31" s="82"/>
      <c r="D31" s="83"/>
      <c r="E31" s="179">
        <v>0</v>
      </c>
      <c r="I31" s="168" t="s">
        <v>224</v>
      </c>
    </row>
    <row r="32" spans="1:9" ht="12.75">
      <c r="A32" s="167" t="s">
        <v>225</v>
      </c>
      <c r="B32" s="85"/>
      <c r="C32" s="84"/>
      <c r="D32" s="84"/>
      <c r="E32" s="88">
        <v>0</v>
      </c>
      <c r="I32" s="168" t="s">
        <v>225</v>
      </c>
    </row>
    <row r="33" spans="1:5" ht="12.75">
      <c r="A33" s="81" t="s">
        <v>224</v>
      </c>
      <c r="B33" s="81"/>
      <c r="C33" s="82"/>
      <c r="D33" s="83"/>
      <c r="E33" s="179">
        <v>0</v>
      </c>
    </row>
    <row r="34" spans="1:5" ht="12.75">
      <c r="A34" s="167" t="s">
        <v>225</v>
      </c>
      <c r="B34" s="85"/>
      <c r="C34" s="84"/>
      <c r="D34" s="84"/>
      <c r="E34" s="88">
        <v>0</v>
      </c>
    </row>
    <row r="35" spans="1:5" ht="12.75">
      <c r="A35" s="81" t="s">
        <v>224</v>
      </c>
      <c r="B35" s="81"/>
      <c r="C35" s="82"/>
      <c r="D35" s="83"/>
      <c r="E35" s="179">
        <v>0</v>
      </c>
    </row>
    <row r="36" spans="1:5" ht="12.75">
      <c r="A36" s="167" t="s">
        <v>225</v>
      </c>
      <c r="B36" s="85"/>
      <c r="C36" s="84"/>
      <c r="D36" s="84"/>
      <c r="E36" s="88">
        <v>0</v>
      </c>
    </row>
    <row r="37" spans="1:5" ht="12.75">
      <c r="A37" s="81" t="s">
        <v>225</v>
      </c>
      <c r="B37" s="81"/>
      <c r="C37" s="82"/>
      <c r="D37" s="83"/>
      <c r="E37" s="179">
        <v>0</v>
      </c>
    </row>
    <row r="38" spans="1:5" ht="12.75">
      <c r="A38" s="167" t="s">
        <v>224</v>
      </c>
      <c r="B38" s="85"/>
      <c r="C38" s="84"/>
      <c r="D38" s="84"/>
      <c r="E38" s="88">
        <v>0</v>
      </c>
    </row>
    <row r="39" spans="1:5" ht="12.75">
      <c r="A39" s="81"/>
      <c r="B39" s="81"/>
      <c r="C39" s="82"/>
      <c r="D39" s="83"/>
      <c r="E39" s="179">
        <v>0</v>
      </c>
    </row>
    <row r="40" spans="1:5" ht="12.75">
      <c r="A40" s="167"/>
      <c r="B40" s="85"/>
      <c r="C40" s="84"/>
      <c r="D40" s="84"/>
      <c r="E40" s="89">
        <v>0</v>
      </c>
    </row>
    <row r="41" spans="1:5" ht="12.75">
      <c r="A41" s="81"/>
      <c r="B41" s="81"/>
      <c r="C41" s="82"/>
      <c r="D41" s="83"/>
      <c r="E41" s="179">
        <v>0</v>
      </c>
    </row>
    <row r="42" spans="1:5" ht="12.75">
      <c r="A42" s="167"/>
      <c r="B42" s="85"/>
      <c r="C42" s="84"/>
      <c r="D42" s="84"/>
      <c r="E42" s="88">
        <v>0</v>
      </c>
    </row>
    <row r="43" spans="1:5" ht="12.75">
      <c r="A43" s="81"/>
      <c r="B43" s="81"/>
      <c r="C43" s="82"/>
      <c r="D43" s="83"/>
      <c r="E43" s="179">
        <v>0</v>
      </c>
    </row>
    <row r="44" spans="1:5" ht="12.75">
      <c r="A44" s="167"/>
      <c r="B44" s="85"/>
      <c r="C44" s="84"/>
      <c r="D44" s="84"/>
      <c r="E44" s="88">
        <v>0</v>
      </c>
    </row>
    <row r="45" spans="1:5" ht="12.75">
      <c r="A45" s="81"/>
      <c r="B45" s="81"/>
      <c r="C45" s="82"/>
      <c r="D45" s="83"/>
      <c r="E45" s="179">
        <v>0</v>
      </c>
    </row>
    <row r="46" spans="1:5" ht="12.75">
      <c r="A46" s="167"/>
      <c r="B46" s="85"/>
      <c r="C46" s="84"/>
      <c r="D46" s="84"/>
      <c r="E46" s="88">
        <v>0</v>
      </c>
    </row>
    <row r="47" spans="1:5" ht="12.75">
      <c r="A47" s="81"/>
      <c r="B47" s="81"/>
      <c r="C47" s="82"/>
      <c r="D47" s="83"/>
      <c r="E47" s="179">
        <v>0</v>
      </c>
    </row>
    <row r="48" spans="1:5" ht="12.75">
      <c r="A48" s="167"/>
      <c r="B48" s="85"/>
      <c r="C48" s="84"/>
      <c r="D48" s="84"/>
      <c r="E48" s="88">
        <v>0</v>
      </c>
    </row>
    <row r="50" spans="1:8" ht="12.75">
      <c r="A50" s="228" t="s">
        <v>219</v>
      </c>
      <c r="B50" s="229"/>
      <c r="C50" s="229"/>
      <c r="D50" s="229"/>
      <c r="E50" s="230"/>
      <c r="F50" s="93" t="s">
        <v>102</v>
      </c>
      <c r="G50" s="93" t="s">
        <v>204</v>
      </c>
      <c r="H50" s="93" t="s">
        <v>148</v>
      </c>
    </row>
    <row r="51" spans="1:8" ht="12.75">
      <c r="A51" s="94" t="s">
        <v>160</v>
      </c>
      <c r="B51" s="78" t="s">
        <v>100</v>
      </c>
      <c r="C51" s="79" t="s">
        <v>24</v>
      </c>
      <c r="D51" s="79" t="s">
        <v>25</v>
      </c>
      <c r="E51" s="80" t="s">
        <v>26</v>
      </c>
      <c r="F51" s="100">
        <f>SUM(E52:E69)</f>
        <v>0</v>
      </c>
      <c r="G51" s="100">
        <f>400*SUM(PARAMETRI!B14:B16)</f>
        <v>0</v>
      </c>
      <c r="H51" s="100">
        <f>MIN(F51:G51)</f>
        <v>0</v>
      </c>
    </row>
    <row r="52" spans="1:5" ht="12.75">
      <c r="A52" s="81" t="s">
        <v>219</v>
      </c>
      <c r="B52" s="81"/>
      <c r="C52" s="82"/>
      <c r="D52" s="83"/>
      <c r="E52" s="180">
        <v>0</v>
      </c>
    </row>
    <row r="53" spans="1:5" ht="12.75">
      <c r="A53" s="98" t="s">
        <v>219</v>
      </c>
      <c r="B53" s="85"/>
      <c r="C53" s="84"/>
      <c r="D53" s="84"/>
      <c r="E53" s="181">
        <v>0</v>
      </c>
    </row>
    <row r="54" spans="1:5" ht="12.75">
      <c r="A54" s="81" t="s">
        <v>219</v>
      </c>
      <c r="B54" s="81"/>
      <c r="C54" s="82"/>
      <c r="D54" s="83"/>
      <c r="E54" s="180">
        <v>0</v>
      </c>
    </row>
    <row r="55" spans="1:5" ht="12.75">
      <c r="A55" s="98" t="s">
        <v>219</v>
      </c>
      <c r="B55" s="85"/>
      <c r="C55" s="84"/>
      <c r="D55" s="84"/>
      <c r="E55" s="181">
        <v>0</v>
      </c>
    </row>
    <row r="56" spans="1:5" ht="12.75">
      <c r="A56" s="81" t="s">
        <v>219</v>
      </c>
      <c r="B56" s="81"/>
      <c r="C56" s="82"/>
      <c r="D56" s="83"/>
      <c r="E56" s="180">
        <v>0</v>
      </c>
    </row>
    <row r="57" spans="1:5" ht="12.75">
      <c r="A57" s="98" t="s">
        <v>219</v>
      </c>
      <c r="B57" s="85"/>
      <c r="C57" s="84"/>
      <c r="D57" s="84"/>
      <c r="E57" s="181">
        <v>0</v>
      </c>
    </row>
    <row r="58" spans="1:5" ht="12.75">
      <c r="A58" s="81" t="s">
        <v>219</v>
      </c>
      <c r="B58" s="81"/>
      <c r="C58" s="82"/>
      <c r="D58" s="83"/>
      <c r="E58" s="180">
        <v>0</v>
      </c>
    </row>
    <row r="59" spans="1:5" ht="12.75">
      <c r="A59" s="98" t="s">
        <v>219</v>
      </c>
      <c r="B59" s="85"/>
      <c r="C59" s="84"/>
      <c r="D59" s="84"/>
      <c r="E59" s="181">
        <v>0</v>
      </c>
    </row>
    <row r="60" spans="1:5" ht="12.75">
      <c r="A60" s="81" t="s">
        <v>219</v>
      </c>
      <c r="B60" s="81"/>
      <c r="C60" s="82"/>
      <c r="D60" s="83"/>
      <c r="E60" s="180">
        <v>0</v>
      </c>
    </row>
    <row r="61" spans="1:5" ht="12.75">
      <c r="A61" s="98" t="s">
        <v>219</v>
      </c>
      <c r="B61" s="85"/>
      <c r="C61" s="84"/>
      <c r="D61" s="84"/>
      <c r="E61" s="182">
        <v>0</v>
      </c>
    </row>
    <row r="62" spans="1:5" ht="12.75">
      <c r="A62" s="81" t="s">
        <v>219</v>
      </c>
      <c r="B62" s="81"/>
      <c r="C62" s="82"/>
      <c r="D62" s="83"/>
      <c r="E62" s="180">
        <v>0</v>
      </c>
    </row>
    <row r="63" spans="1:5" ht="12.75">
      <c r="A63" s="98" t="s">
        <v>219</v>
      </c>
      <c r="B63" s="85"/>
      <c r="C63" s="84"/>
      <c r="D63" s="84"/>
      <c r="E63" s="181">
        <v>0</v>
      </c>
    </row>
    <row r="64" spans="1:5" ht="12.75">
      <c r="A64" s="81" t="s">
        <v>219</v>
      </c>
      <c r="B64" s="81"/>
      <c r="C64" s="82"/>
      <c r="D64" s="83"/>
      <c r="E64" s="180">
        <v>0</v>
      </c>
    </row>
    <row r="65" spans="1:5" ht="12.75">
      <c r="A65" s="98" t="s">
        <v>219</v>
      </c>
      <c r="B65" s="85"/>
      <c r="C65" s="84"/>
      <c r="D65" s="84"/>
      <c r="E65" s="181">
        <v>0</v>
      </c>
    </row>
    <row r="66" spans="1:5" ht="12.75">
      <c r="A66" s="81" t="s">
        <v>219</v>
      </c>
      <c r="B66" s="81"/>
      <c r="C66" s="82"/>
      <c r="D66" s="83"/>
      <c r="E66" s="180">
        <v>0</v>
      </c>
    </row>
    <row r="67" spans="1:5" ht="12.75">
      <c r="A67" s="98" t="s">
        <v>219</v>
      </c>
      <c r="B67" s="85"/>
      <c r="C67" s="84"/>
      <c r="D67" s="84"/>
      <c r="E67" s="181">
        <v>0</v>
      </c>
    </row>
    <row r="68" spans="1:5" ht="12.75">
      <c r="A68" s="81" t="s">
        <v>219</v>
      </c>
      <c r="B68" s="81"/>
      <c r="C68" s="82"/>
      <c r="D68" s="83"/>
      <c r="E68" s="180">
        <v>0</v>
      </c>
    </row>
    <row r="69" spans="1:5" ht="12.75">
      <c r="A69" s="98" t="s">
        <v>219</v>
      </c>
      <c r="B69" s="85"/>
      <c r="C69" s="84"/>
      <c r="D69" s="84"/>
      <c r="E69" s="181">
        <v>0</v>
      </c>
    </row>
    <row r="71" spans="1:8" ht="12.75">
      <c r="A71" s="228" t="s">
        <v>220</v>
      </c>
      <c r="B71" s="229"/>
      <c r="C71" s="229"/>
      <c r="D71" s="229"/>
      <c r="E71" s="230"/>
      <c r="F71" s="93" t="s">
        <v>102</v>
      </c>
      <c r="G71" s="93" t="s">
        <v>204</v>
      </c>
      <c r="H71" s="93" t="s">
        <v>148</v>
      </c>
    </row>
    <row r="72" spans="1:8" ht="12.75">
      <c r="A72" s="94" t="s">
        <v>160</v>
      </c>
      <c r="B72" s="78" t="s">
        <v>100</v>
      </c>
      <c r="C72" s="79" t="s">
        <v>24</v>
      </c>
      <c r="D72" s="79" t="s">
        <v>25</v>
      </c>
      <c r="E72" s="80" t="s">
        <v>26</v>
      </c>
      <c r="F72" s="100">
        <f>SUM(E73:E90)</f>
        <v>0</v>
      </c>
      <c r="G72" s="100">
        <f>500*SUM(PARAMETRI!B14:B16)</f>
        <v>0</v>
      </c>
      <c r="H72" s="100">
        <f>MIN(F72:G72)</f>
        <v>0</v>
      </c>
    </row>
    <row r="73" spans="1:5" ht="12.75">
      <c r="A73" s="81" t="s">
        <v>220</v>
      </c>
      <c r="B73" s="81"/>
      <c r="C73" s="82"/>
      <c r="D73" s="83"/>
      <c r="E73" s="180">
        <v>0</v>
      </c>
    </row>
    <row r="74" spans="1:5" ht="12.75">
      <c r="A74" s="98" t="s">
        <v>220</v>
      </c>
      <c r="B74" s="85"/>
      <c r="C74" s="84"/>
      <c r="D74" s="84"/>
      <c r="E74" s="181">
        <v>0</v>
      </c>
    </row>
    <row r="75" spans="1:5" ht="12.75">
      <c r="A75" s="81" t="s">
        <v>220</v>
      </c>
      <c r="B75" s="81"/>
      <c r="C75" s="82"/>
      <c r="D75" s="83"/>
      <c r="E75" s="180">
        <v>0</v>
      </c>
    </row>
    <row r="76" spans="1:5" ht="12.75">
      <c r="A76" s="98" t="s">
        <v>220</v>
      </c>
      <c r="B76" s="85"/>
      <c r="C76" s="84"/>
      <c r="D76" s="84"/>
      <c r="E76" s="181">
        <v>0</v>
      </c>
    </row>
    <row r="77" spans="1:5" ht="12.75">
      <c r="A77" s="81" t="s">
        <v>220</v>
      </c>
      <c r="B77" s="81"/>
      <c r="C77" s="82"/>
      <c r="D77" s="83"/>
      <c r="E77" s="180">
        <v>0</v>
      </c>
    </row>
    <row r="78" spans="1:5" ht="12.75">
      <c r="A78" s="98" t="s">
        <v>220</v>
      </c>
      <c r="B78" s="85"/>
      <c r="C78" s="84"/>
      <c r="D78" s="84"/>
      <c r="E78" s="181">
        <v>0</v>
      </c>
    </row>
    <row r="79" spans="1:5" ht="12.75">
      <c r="A79" s="81" t="s">
        <v>220</v>
      </c>
      <c r="B79" s="81"/>
      <c r="C79" s="82"/>
      <c r="D79" s="83"/>
      <c r="E79" s="180">
        <v>0</v>
      </c>
    </row>
    <row r="80" spans="1:5" ht="12.75">
      <c r="A80" s="98" t="s">
        <v>220</v>
      </c>
      <c r="B80" s="85"/>
      <c r="C80" s="84"/>
      <c r="D80" s="84"/>
      <c r="E80" s="181">
        <v>0</v>
      </c>
    </row>
    <row r="81" spans="1:5" ht="12.75">
      <c r="A81" s="81" t="s">
        <v>220</v>
      </c>
      <c r="B81" s="81"/>
      <c r="C81" s="82"/>
      <c r="D81" s="83"/>
      <c r="E81" s="180">
        <v>0</v>
      </c>
    </row>
    <row r="82" spans="1:5" ht="12.75">
      <c r="A82" s="98" t="s">
        <v>220</v>
      </c>
      <c r="B82" s="85"/>
      <c r="C82" s="84"/>
      <c r="D82" s="84"/>
      <c r="E82" s="182">
        <v>0</v>
      </c>
    </row>
    <row r="83" spans="1:5" ht="12.75">
      <c r="A83" s="81" t="s">
        <v>220</v>
      </c>
      <c r="B83" s="81"/>
      <c r="C83" s="82"/>
      <c r="D83" s="83"/>
      <c r="E83" s="180">
        <v>0</v>
      </c>
    </row>
    <row r="84" spans="1:5" ht="12.75">
      <c r="A84" s="98" t="s">
        <v>220</v>
      </c>
      <c r="B84" s="85"/>
      <c r="C84" s="84"/>
      <c r="D84" s="84"/>
      <c r="E84" s="181">
        <v>0</v>
      </c>
    </row>
    <row r="85" spans="1:5" ht="12.75">
      <c r="A85" s="81" t="s">
        <v>220</v>
      </c>
      <c r="B85" s="81"/>
      <c r="C85" s="82"/>
      <c r="D85" s="83"/>
      <c r="E85" s="180">
        <v>0</v>
      </c>
    </row>
    <row r="86" spans="1:5" ht="12.75">
      <c r="A86" s="98" t="s">
        <v>220</v>
      </c>
      <c r="B86" s="85"/>
      <c r="C86" s="84"/>
      <c r="D86" s="84"/>
      <c r="E86" s="181">
        <v>0</v>
      </c>
    </row>
    <row r="87" spans="1:5" ht="12.75">
      <c r="A87" s="81" t="s">
        <v>220</v>
      </c>
      <c r="B87" s="81"/>
      <c r="C87" s="82"/>
      <c r="D87" s="83"/>
      <c r="E87" s="180">
        <v>0</v>
      </c>
    </row>
    <row r="88" spans="1:5" ht="12.75">
      <c r="A88" s="98" t="s">
        <v>220</v>
      </c>
      <c r="B88" s="85"/>
      <c r="C88" s="84"/>
      <c r="D88" s="84"/>
      <c r="E88" s="181">
        <v>0</v>
      </c>
    </row>
    <row r="89" spans="1:5" ht="12.75">
      <c r="A89" s="81" t="s">
        <v>220</v>
      </c>
      <c r="B89" s="81"/>
      <c r="C89" s="82"/>
      <c r="D89" s="83"/>
      <c r="E89" s="180">
        <v>0</v>
      </c>
    </row>
    <row r="90" spans="1:5" ht="12.75">
      <c r="A90" s="98" t="s">
        <v>220</v>
      </c>
      <c r="B90" s="85"/>
      <c r="C90" s="84"/>
      <c r="D90" s="84"/>
      <c r="E90" s="181">
        <v>0</v>
      </c>
    </row>
  </sheetData>
  <sheetProtection/>
  <mergeCells count="8">
    <mergeCell ref="A71:E71"/>
    <mergeCell ref="B2:F2"/>
    <mergeCell ref="B3:E3"/>
    <mergeCell ref="B4:D4"/>
    <mergeCell ref="A8:E8"/>
    <mergeCell ref="A29:E29"/>
    <mergeCell ref="A50:E50"/>
    <mergeCell ref="B5:E5"/>
  </mergeCells>
  <dataValidations count="2">
    <dataValidation type="list" allowBlank="1" showInputMessage="1" showErrorMessage="1" sqref="A31:A48">
      <formula1>$I$31:$I$32</formula1>
    </dataValidation>
    <dataValidation type="list" allowBlank="1" showInputMessage="1" showErrorMessage="1" sqref="E4 E6:E7">
      <formula1>$J$8:$J$9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131</v>
      </c>
      <c r="C3" s="201"/>
      <c r="D3" s="201"/>
      <c r="E3" s="209"/>
      <c r="F3" s="93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100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130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129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128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40.7109375" style="86" customWidth="1"/>
    <col min="2" max="8" width="16.8515625" style="86" customWidth="1"/>
    <col min="9" max="16384" width="11.421875" style="86" customWidth="1"/>
  </cols>
  <sheetData>
    <row r="2" spans="2:8" ht="15.75">
      <c r="B2" s="224" t="s">
        <v>164</v>
      </c>
      <c r="C2" s="224"/>
      <c r="D2" s="224"/>
      <c r="E2" s="224"/>
      <c r="F2" s="224"/>
      <c r="G2" s="224"/>
      <c r="H2" s="224"/>
    </row>
    <row r="3" spans="2:8" ht="15.75">
      <c r="B3" s="223" t="s">
        <v>127</v>
      </c>
      <c r="C3" s="223"/>
      <c r="D3" s="223"/>
      <c r="E3" s="140"/>
      <c r="F3" s="140"/>
      <c r="G3" s="147"/>
      <c r="H3" s="148" t="s">
        <v>102</v>
      </c>
    </row>
    <row r="4" spans="1:8" ht="25.5">
      <c r="A4" s="94" t="s">
        <v>160</v>
      </c>
      <c r="B4" s="78" t="s">
        <v>100</v>
      </c>
      <c r="C4" s="79" t="s">
        <v>24</v>
      </c>
      <c r="D4" s="79" t="s">
        <v>25</v>
      </c>
      <c r="E4" s="93" t="s">
        <v>26</v>
      </c>
      <c r="F4" s="141" t="s">
        <v>201</v>
      </c>
      <c r="G4" s="149" t="s">
        <v>161</v>
      </c>
      <c r="H4" s="150">
        <f>SUM(G:G)</f>
        <v>0</v>
      </c>
    </row>
    <row r="5" spans="2:8" ht="12.75">
      <c r="B5" s="81"/>
      <c r="C5" s="82"/>
      <c r="D5" s="83"/>
      <c r="E5" s="82"/>
      <c r="F5" s="82"/>
      <c r="G5" s="151">
        <f>IF((E5/100*20)&gt;(E5-F5),(E5-F5),(E5/100*20))</f>
        <v>0</v>
      </c>
      <c r="H5" s="152"/>
    </row>
    <row r="6" spans="2:8" ht="12.75">
      <c r="B6" s="84"/>
      <c r="C6" s="84"/>
      <c r="D6" s="84"/>
      <c r="E6" s="84"/>
      <c r="F6" s="84"/>
      <c r="G6" s="84">
        <f aca="true" t="shared" si="0" ref="G6:G29">IF((E6/100*20)&gt;(E6-F6),(E6-F6),(E6/100*20))</f>
        <v>0</v>
      </c>
      <c r="H6" s="152"/>
    </row>
    <row r="7" spans="2:8" ht="12.75">
      <c r="B7" s="81"/>
      <c r="C7" s="82"/>
      <c r="D7" s="83"/>
      <c r="E7" s="82"/>
      <c r="F7" s="82"/>
      <c r="G7" s="151">
        <f t="shared" si="0"/>
        <v>0</v>
      </c>
      <c r="H7" s="152"/>
    </row>
    <row r="8" spans="2:8" ht="12.75">
      <c r="B8" s="84"/>
      <c r="C8" s="84"/>
      <c r="D8" s="84"/>
      <c r="E8" s="84"/>
      <c r="F8" s="84"/>
      <c r="G8" s="183">
        <f t="shared" si="0"/>
        <v>0</v>
      </c>
      <c r="H8" s="152"/>
    </row>
    <row r="9" spans="2:8" ht="12.75">
      <c r="B9" s="81"/>
      <c r="C9" s="82"/>
      <c r="D9" s="83"/>
      <c r="E9" s="82"/>
      <c r="F9" s="82"/>
      <c r="G9" s="151">
        <f t="shared" si="0"/>
        <v>0</v>
      </c>
      <c r="H9" s="152"/>
    </row>
    <row r="10" spans="2:8" ht="12.75">
      <c r="B10" s="84"/>
      <c r="C10" s="84"/>
      <c r="D10" s="84"/>
      <c r="E10" s="84"/>
      <c r="F10" s="84"/>
      <c r="G10" s="183">
        <f t="shared" si="0"/>
        <v>0</v>
      </c>
      <c r="H10" s="152"/>
    </row>
    <row r="11" spans="2:8" ht="12.75">
      <c r="B11" s="81"/>
      <c r="C11" s="82"/>
      <c r="D11" s="83"/>
      <c r="E11" s="82"/>
      <c r="F11" s="82"/>
      <c r="G11" s="151">
        <f t="shared" si="0"/>
        <v>0</v>
      </c>
      <c r="H11" s="152"/>
    </row>
    <row r="12" spans="2:8" ht="12.75">
      <c r="B12" s="84"/>
      <c r="C12" s="84"/>
      <c r="D12" s="84"/>
      <c r="E12" s="84"/>
      <c r="F12" s="84"/>
      <c r="G12" s="183">
        <f t="shared" si="0"/>
        <v>0</v>
      </c>
      <c r="H12" s="152"/>
    </row>
    <row r="13" spans="2:8" ht="12.75">
      <c r="B13" s="81"/>
      <c r="C13" s="82"/>
      <c r="D13" s="83"/>
      <c r="E13" s="82"/>
      <c r="F13" s="82"/>
      <c r="G13" s="151">
        <f t="shared" si="0"/>
        <v>0</v>
      </c>
      <c r="H13" s="152"/>
    </row>
    <row r="14" spans="2:8" ht="12.75">
      <c r="B14" s="84"/>
      <c r="C14" s="84"/>
      <c r="D14" s="84"/>
      <c r="E14" s="85"/>
      <c r="F14" s="85"/>
      <c r="G14" s="183">
        <f t="shared" si="0"/>
        <v>0</v>
      </c>
      <c r="H14" s="152"/>
    </row>
    <row r="15" spans="2:8" ht="12.75">
      <c r="B15" s="81"/>
      <c r="C15" s="82"/>
      <c r="D15" s="83"/>
      <c r="E15" s="82"/>
      <c r="F15" s="82"/>
      <c r="G15" s="151">
        <f t="shared" si="0"/>
        <v>0</v>
      </c>
      <c r="H15" s="152"/>
    </row>
    <row r="16" spans="2:8" ht="12.75">
      <c r="B16" s="84"/>
      <c r="C16" s="84"/>
      <c r="D16" s="84"/>
      <c r="E16" s="84"/>
      <c r="F16" s="84"/>
      <c r="G16" s="183">
        <f t="shared" si="0"/>
        <v>0</v>
      </c>
      <c r="H16" s="152"/>
    </row>
    <row r="17" spans="2:8" ht="12.75">
      <c r="B17" s="81"/>
      <c r="C17" s="82"/>
      <c r="D17" s="83"/>
      <c r="E17" s="82"/>
      <c r="F17" s="82"/>
      <c r="G17" s="151">
        <f t="shared" si="0"/>
        <v>0</v>
      </c>
      <c r="H17" s="152"/>
    </row>
    <row r="18" spans="2:8" ht="12.75">
      <c r="B18" s="84"/>
      <c r="C18" s="84"/>
      <c r="D18" s="84"/>
      <c r="E18" s="84"/>
      <c r="F18" s="84"/>
      <c r="G18" s="183">
        <f t="shared" si="0"/>
        <v>0</v>
      </c>
      <c r="H18" s="152"/>
    </row>
    <row r="19" spans="2:8" ht="12.75">
      <c r="B19" s="81"/>
      <c r="C19" s="82"/>
      <c r="D19" s="83"/>
      <c r="E19" s="82"/>
      <c r="F19" s="82"/>
      <c r="G19" s="151">
        <f t="shared" si="0"/>
        <v>0</v>
      </c>
      <c r="H19" s="152"/>
    </row>
    <row r="20" spans="2:8" ht="12.75">
      <c r="B20" s="84"/>
      <c r="C20" s="84"/>
      <c r="D20" s="84"/>
      <c r="E20" s="84"/>
      <c r="F20" s="84"/>
      <c r="G20" s="183">
        <f t="shared" si="0"/>
        <v>0</v>
      </c>
      <c r="H20" s="152"/>
    </row>
    <row r="21" spans="2:8" ht="12.75">
      <c r="B21" s="81"/>
      <c r="C21" s="82"/>
      <c r="D21" s="83"/>
      <c r="E21" s="82"/>
      <c r="F21" s="82"/>
      <c r="G21" s="151">
        <f t="shared" si="0"/>
        <v>0</v>
      </c>
      <c r="H21" s="152"/>
    </row>
    <row r="22" spans="2:8" ht="12.75">
      <c r="B22" s="84"/>
      <c r="C22" s="84"/>
      <c r="D22" s="84"/>
      <c r="E22" s="84"/>
      <c r="F22" s="84"/>
      <c r="G22" s="183">
        <f t="shared" si="0"/>
        <v>0</v>
      </c>
      <c r="H22" s="152"/>
    </row>
    <row r="23" spans="2:8" ht="12.75">
      <c r="B23" s="81"/>
      <c r="C23" s="82"/>
      <c r="D23" s="83"/>
      <c r="E23" s="82"/>
      <c r="F23" s="82"/>
      <c r="G23" s="151">
        <f t="shared" si="0"/>
        <v>0</v>
      </c>
      <c r="H23" s="152"/>
    </row>
    <row r="24" spans="2:8" ht="12.75">
      <c r="B24" s="84"/>
      <c r="C24" s="84"/>
      <c r="D24" s="84"/>
      <c r="E24" s="84"/>
      <c r="F24" s="84"/>
      <c r="G24" s="183">
        <f t="shared" si="0"/>
        <v>0</v>
      </c>
      <c r="H24" s="152"/>
    </row>
    <row r="25" spans="2:8" ht="12.75">
      <c r="B25" s="81"/>
      <c r="C25" s="82"/>
      <c r="D25" s="83"/>
      <c r="E25" s="82"/>
      <c r="F25" s="82"/>
      <c r="G25" s="151">
        <f t="shared" si="0"/>
        <v>0</v>
      </c>
      <c r="H25" s="152"/>
    </row>
    <row r="26" spans="2:8" ht="12.75">
      <c r="B26" s="84"/>
      <c r="C26" s="84"/>
      <c r="D26" s="84"/>
      <c r="E26" s="84"/>
      <c r="F26" s="84"/>
      <c r="G26" s="183">
        <f t="shared" si="0"/>
        <v>0</v>
      </c>
      <c r="H26" s="152"/>
    </row>
    <row r="27" spans="2:8" ht="12.75">
      <c r="B27" s="81"/>
      <c r="C27" s="82"/>
      <c r="D27" s="83"/>
      <c r="E27" s="82"/>
      <c r="F27" s="82"/>
      <c r="G27" s="151">
        <f t="shared" si="0"/>
        <v>0</v>
      </c>
      <c r="H27" s="152"/>
    </row>
    <row r="28" spans="2:8" ht="12.75">
      <c r="B28" s="84"/>
      <c r="C28" s="84"/>
      <c r="D28" s="84"/>
      <c r="E28" s="84"/>
      <c r="F28" s="84"/>
      <c r="G28" s="183">
        <f t="shared" si="0"/>
        <v>0</v>
      </c>
      <c r="H28" s="152"/>
    </row>
    <row r="29" spans="2:8" ht="12.75">
      <c r="B29" s="81"/>
      <c r="C29" s="82"/>
      <c r="D29" s="83"/>
      <c r="E29" s="82"/>
      <c r="F29" s="82"/>
      <c r="G29" s="151">
        <f t="shared" si="0"/>
        <v>0</v>
      </c>
      <c r="H29" s="152"/>
    </row>
    <row r="30" spans="2:8" ht="12.75">
      <c r="B30" s="84"/>
      <c r="C30" s="84"/>
      <c r="D30" s="84"/>
      <c r="E30" s="84"/>
      <c r="F30" s="84"/>
      <c r="G30" s="183">
        <f>IF((E30/100*20)&gt;(E30-F30),(E30-F30),(E30/100*20))</f>
        <v>0</v>
      </c>
      <c r="H30" s="152"/>
    </row>
    <row r="31" spans="7:8" ht="12.75">
      <c r="G31" s="152"/>
      <c r="H31" s="152"/>
    </row>
    <row r="32" spans="7:8" ht="12.75">
      <c r="G32" s="152"/>
      <c r="H32" s="152"/>
    </row>
    <row r="33" spans="7:8" ht="12.75">
      <c r="G33" s="152"/>
      <c r="H33" s="152"/>
    </row>
    <row r="34" spans="7:8" ht="12.75">
      <c r="G34" s="152"/>
      <c r="H34" s="152"/>
    </row>
    <row r="35" spans="7:8" ht="12.75">
      <c r="G35" s="152"/>
      <c r="H35" s="152"/>
    </row>
    <row r="36" spans="7:8" ht="12.75">
      <c r="G36" s="152"/>
      <c r="H36" s="152"/>
    </row>
    <row r="37" spans="7:8" ht="12.75">
      <c r="G37" s="152"/>
      <c r="H37" s="152"/>
    </row>
    <row r="38" spans="7:8" ht="12.75">
      <c r="G38" s="152"/>
      <c r="H38" s="152"/>
    </row>
    <row r="39" spans="7:8" ht="12.75">
      <c r="G39" s="152"/>
      <c r="H39" s="152"/>
    </row>
    <row r="40" spans="7:8" ht="12.75">
      <c r="G40" s="152"/>
      <c r="H40" s="152"/>
    </row>
    <row r="41" spans="7:8" ht="12.75">
      <c r="G41" s="152"/>
      <c r="H41" s="152"/>
    </row>
    <row r="42" spans="7:8" ht="12.75">
      <c r="G42" s="152"/>
      <c r="H42" s="152"/>
    </row>
    <row r="43" spans="7:8" ht="12.75">
      <c r="G43" s="152"/>
      <c r="H43" s="152"/>
    </row>
    <row r="44" spans="7:8" ht="12.75">
      <c r="G44" s="152"/>
      <c r="H44" s="152"/>
    </row>
    <row r="45" spans="7:8" ht="12.75">
      <c r="G45" s="152"/>
      <c r="H45" s="152"/>
    </row>
    <row r="46" spans="7:8" ht="12.75">
      <c r="G46" s="152"/>
      <c r="H46" s="152"/>
    </row>
    <row r="47" spans="7:8" ht="12.75">
      <c r="G47" s="152"/>
      <c r="H47" s="152"/>
    </row>
    <row r="48" spans="7:8" ht="12.75">
      <c r="G48" s="152"/>
      <c r="H48" s="152"/>
    </row>
    <row r="49" spans="7:8" ht="12.75">
      <c r="G49" s="152"/>
      <c r="H49" s="152"/>
    </row>
    <row r="50" spans="7:8" ht="12.75">
      <c r="G50" s="152"/>
      <c r="H50" s="152"/>
    </row>
    <row r="51" spans="7:8" ht="12.75">
      <c r="G51" s="152"/>
      <c r="H51" s="152"/>
    </row>
    <row r="52" spans="7:8" ht="12.75">
      <c r="G52" s="152"/>
      <c r="H52" s="152"/>
    </row>
    <row r="53" spans="7:8" ht="12.75">
      <c r="G53" s="152"/>
      <c r="H53" s="152"/>
    </row>
    <row r="54" spans="7:8" ht="12.75">
      <c r="G54" s="152"/>
      <c r="H54" s="152"/>
    </row>
    <row r="55" spans="7:8" ht="12.75">
      <c r="G55" s="152"/>
      <c r="H55" s="152"/>
    </row>
    <row r="56" spans="7:8" ht="12.75">
      <c r="G56" s="152"/>
      <c r="H56" s="152"/>
    </row>
    <row r="57" spans="7:8" ht="12.75">
      <c r="G57" s="152"/>
      <c r="H57" s="152"/>
    </row>
  </sheetData>
  <sheetProtection/>
  <mergeCells count="2">
    <mergeCell ref="B2:H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126</v>
      </c>
      <c r="C3" s="201"/>
      <c r="D3" s="201"/>
      <c r="E3" s="209"/>
      <c r="F3" s="25" t="s">
        <v>102</v>
      </c>
    </row>
    <row r="4" spans="1:8" ht="25.5">
      <c r="A4" s="94" t="s">
        <v>160</v>
      </c>
      <c r="B4" s="78" t="s">
        <v>100</v>
      </c>
      <c r="C4" s="79" t="s">
        <v>24</v>
      </c>
      <c r="D4" s="79" t="s">
        <v>25</v>
      </c>
      <c r="E4" s="93" t="s">
        <v>26</v>
      </c>
      <c r="F4" s="141" t="s">
        <v>239</v>
      </c>
      <c r="G4" s="149" t="s">
        <v>241</v>
      </c>
      <c r="H4" s="150">
        <f>SUM(G:G)</f>
        <v>0</v>
      </c>
    </row>
    <row r="5" spans="1:8" ht="12.75">
      <c r="A5" s="86"/>
      <c r="B5" s="81"/>
      <c r="C5" s="82"/>
      <c r="D5" s="83"/>
      <c r="E5" s="82"/>
      <c r="F5" s="82"/>
      <c r="G5" s="151">
        <f>IF((E5/100*20)&gt;(E5-F5),(E5-F5),(E5/100*20))</f>
        <v>0</v>
      </c>
      <c r="H5" s="152"/>
    </row>
    <row r="6" spans="1:8" ht="12.75">
      <c r="A6" s="86"/>
      <c r="B6" s="84"/>
      <c r="C6" s="84"/>
      <c r="D6" s="84"/>
      <c r="E6" s="84"/>
      <c r="F6" s="84"/>
      <c r="G6" s="183">
        <f aca="true" t="shared" si="0" ref="G6:G30">IF((E6/100*20)&gt;(E6-F6),(E6-F6),(E6/100*20))</f>
        <v>0</v>
      </c>
      <c r="H6" s="152"/>
    </row>
    <row r="7" spans="1:8" ht="12.75">
      <c r="A7" s="86"/>
      <c r="B7" s="81"/>
      <c r="C7" s="82"/>
      <c r="D7" s="83"/>
      <c r="E7" s="82"/>
      <c r="F7" s="82"/>
      <c r="G7" s="151">
        <f t="shared" si="0"/>
        <v>0</v>
      </c>
      <c r="H7" s="152"/>
    </row>
    <row r="8" spans="1:8" ht="12.75">
      <c r="A8" s="86"/>
      <c r="B8" s="84"/>
      <c r="C8" s="84"/>
      <c r="D8" s="84"/>
      <c r="E8" s="84"/>
      <c r="F8" s="84"/>
      <c r="G8" s="183">
        <f t="shared" si="0"/>
        <v>0</v>
      </c>
      <c r="H8" s="152"/>
    </row>
    <row r="9" spans="1:8" ht="12.75">
      <c r="A9" s="86"/>
      <c r="B9" s="81"/>
      <c r="C9" s="82"/>
      <c r="D9" s="83"/>
      <c r="E9" s="82"/>
      <c r="F9" s="82"/>
      <c r="G9" s="151">
        <f>IF((E9/100*20)&gt;(E9-F9),(E9-F9),(E9/100*20))</f>
        <v>0</v>
      </c>
      <c r="H9" s="152"/>
    </row>
    <row r="10" spans="1:8" ht="12.75">
      <c r="A10" s="86"/>
      <c r="B10" s="84"/>
      <c r="C10" s="84"/>
      <c r="D10" s="84"/>
      <c r="E10" s="84"/>
      <c r="F10" s="84"/>
      <c r="G10" s="183">
        <f t="shared" si="0"/>
        <v>0</v>
      </c>
      <c r="H10" s="152"/>
    </row>
    <row r="11" spans="1:8" ht="12.75">
      <c r="A11" s="86"/>
      <c r="B11" s="81"/>
      <c r="C11" s="82"/>
      <c r="D11" s="83"/>
      <c r="E11" s="82"/>
      <c r="F11" s="82"/>
      <c r="G11" s="151">
        <f t="shared" si="0"/>
        <v>0</v>
      </c>
      <c r="H11" s="152"/>
    </row>
    <row r="12" spans="1:8" ht="12.75">
      <c r="A12" s="86"/>
      <c r="B12" s="84"/>
      <c r="C12" s="84"/>
      <c r="D12" s="84"/>
      <c r="E12" s="84"/>
      <c r="F12" s="84"/>
      <c r="G12" s="183">
        <f t="shared" si="0"/>
        <v>0</v>
      </c>
      <c r="H12" s="152"/>
    </row>
    <row r="13" spans="1:8" ht="12.75">
      <c r="A13" s="86"/>
      <c r="B13" s="81"/>
      <c r="C13" s="82"/>
      <c r="D13" s="83"/>
      <c r="E13" s="82"/>
      <c r="F13" s="82"/>
      <c r="G13" s="151">
        <f t="shared" si="0"/>
        <v>0</v>
      </c>
      <c r="H13" s="152"/>
    </row>
    <row r="14" spans="1:8" ht="12.75">
      <c r="A14" s="86"/>
      <c r="B14" s="84"/>
      <c r="C14" s="84"/>
      <c r="D14" s="84"/>
      <c r="E14" s="85"/>
      <c r="F14" s="85"/>
      <c r="G14" s="183">
        <f t="shared" si="0"/>
        <v>0</v>
      </c>
      <c r="H14" s="152"/>
    </row>
    <row r="15" spans="1:8" ht="12.75">
      <c r="A15" s="86"/>
      <c r="B15" s="81"/>
      <c r="C15" s="82"/>
      <c r="D15" s="83"/>
      <c r="E15" s="82"/>
      <c r="F15" s="82"/>
      <c r="G15" s="151">
        <f t="shared" si="0"/>
        <v>0</v>
      </c>
      <c r="H15" s="152"/>
    </row>
    <row r="16" spans="1:8" ht="12.75">
      <c r="A16" s="86"/>
      <c r="B16" s="84"/>
      <c r="C16" s="84"/>
      <c r="D16" s="84"/>
      <c r="E16" s="84"/>
      <c r="F16" s="84"/>
      <c r="G16" s="183">
        <f t="shared" si="0"/>
        <v>0</v>
      </c>
      <c r="H16" s="152"/>
    </row>
    <row r="17" spans="1:8" ht="12.75">
      <c r="A17" s="86"/>
      <c r="B17" s="81"/>
      <c r="C17" s="82"/>
      <c r="D17" s="83"/>
      <c r="E17" s="82"/>
      <c r="F17" s="82"/>
      <c r="G17" s="151">
        <f t="shared" si="0"/>
        <v>0</v>
      </c>
      <c r="H17" s="152"/>
    </row>
    <row r="18" spans="1:8" ht="12.75">
      <c r="A18" s="86"/>
      <c r="B18" s="84"/>
      <c r="C18" s="84"/>
      <c r="D18" s="84"/>
      <c r="E18" s="84"/>
      <c r="F18" s="84"/>
      <c r="G18" s="183">
        <f t="shared" si="0"/>
        <v>0</v>
      </c>
      <c r="H18" s="152"/>
    </row>
    <row r="19" spans="1:8" ht="12.75">
      <c r="A19" s="86"/>
      <c r="B19" s="81"/>
      <c r="C19" s="82"/>
      <c r="D19" s="83"/>
      <c r="E19" s="82"/>
      <c r="F19" s="82"/>
      <c r="G19" s="151">
        <f t="shared" si="0"/>
        <v>0</v>
      </c>
      <c r="H19" s="152"/>
    </row>
    <row r="20" spans="1:8" ht="12.75">
      <c r="A20" s="86"/>
      <c r="B20" s="84"/>
      <c r="C20" s="84"/>
      <c r="D20" s="84"/>
      <c r="E20" s="84"/>
      <c r="F20" s="84"/>
      <c r="G20" s="183">
        <f t="shared" si="0"/>
        <v>0</v>
      </c>
      <c r="H20" s="152"/>
    </row>
    <row r="21" spans="1:8" ht="12.75">
      <c r="A21" s="86"/>
      <c r="B21" s="81"/>
      <c r="C21" s="82"/>
      <c r="D21" s="83"/>
      <c r="E21" s="82"/>
      <c r="F21" s="82"/>
      <c r="G21" s="151">
        <f t="shared" si="0"/>
        <v>0</v>
      </c>
      <c r="H21" s="152"/>
    </row>
    <row r="22" spans="1:8" ht="12.75">
      <c r="A22" s="86"/>
      <c r="B22" s="84"/>
      <c r="C22" s="84"/>
      <c r="D22" s="84"/>
      <c r="E22" s="84"/>
      <c r="F22" s="84"/>
      <c r="G22" s="183">
        <f t="shared" si="0"/>
        <v>0</v>
      </c>
      <c r="H22" s="152"/>
    </row>
    <row r="23" spans="1:8" ht="12.75">
      <c r="A23" s="86"/>
      <c r="B23" s="81"/>
      <c r="C23" s="82"/>
      <c r="D23" s="83"/>
      <c r="E23" s="82"/>
      <c r="F23" s="82"/>
      <c r="G23" s="151">
        <f t="shared" si="0"/>
        <v>0</v>
      </c>
      <c r="H23" s="152"/>
    </row>
    <row r="24" spans="1:8" ht="12.75">
      <c r="A24" s="86"/>
      <c r="B24" s="84"/>
      <c r="C24" s="84"/>
      <c r="D24" s="84"/>
      <c r="E24" s="84"/>
      <c r="F24" s="84"/>
      <c r="G24" s="183">
        <f t="shared" si="0"/>
        <v>0</v>
      </c>
      <c r="H24" s="152"/>
    </row>
    <row r="25" spans="1:8" ht="12.75">
      <c r="A25" s="86"/>
      <c r="B25" s="81"/>
      <c r="C25" s="82"/>
      <c r="D25" s="83"/>
      <c r="E25" s="82"/>
      <c r="F25" s="82"/>
      <c r="G25" s="151">
        <f t="shared" si="0"/>
        <v>0</v>
      </c>
      <c r="H25" s="152"/>
    </row>
    <row r="26" spans="1:8" ht="12.75">
      <c r="A26" s="86"/>
      <c r="B26" s="84"/>
      <c r="C26" s="84"/>
      <c r="D26" s="84"/>
      <c r="E26" s="84"/>
      <c r="F26" s="84"/>
      <c r="G26" s="183">
        <f t="shared" si="0"/>
        <v>0</v>
      </c>
      <c r="H26" s="152"/>
    </row>
    <row r="27" spans="1:8" ht="12.75">
      <c r="A27" s="86"/>
      <c r="B27" s="81"/>
      <c r="C27" s="82"/>
      <c r="D27" s="83"/>
      <c r="E27" s="82"/>
      <c r="F27" s="82"/>
      <c r="G27" s="151">
        <f t="shared" si="0"/>
        <v>0</v>
      </c>
      <c r="H27" s="152"/>
    </row>
    <row r="28" spans="1:8" ht="12.75">
      <c r="A28" s="86"/>
      <c r="B28" s="84"/>
      <c r="C28" s="84"/>
      <c r="D28" s="84"/>
      <c r="E28" s="84"/>
      <c r="F28" s="84"/>
      <c r="G28" s="183">
        <f t="shared" si="0"/>
        <v>0</v>
      </c>
      <c r="H28" s="152"/>
    </row>
    <row r="29" spans="1:8" ht="12.75">
      <c r="A29" s="86"/>
      <c r="B29" s="81"/>
      <c r="C29" s="82"/>
      <c r="D29" s="83"/>
      <c r="E29" s="82"/>
      <c r="F29" s="82"/>
      <c r="G29" s="151">
        <f t="shared" si="0"/>
        <v>0</v>
      </c>
      <c r="H29" s="152"/>
    </row>
    <row r="30" spans="1:8" ht="12.75">
      <c r="A30" s="86"/>
      <c r="B30" s="84"/>
      <c r="C30" s="84"/>
      <c r="D30" s="84"/>
      <c r="E30" s="84"/>
      <c r="F30" s="84"/>
      <c r="G30" s="183">
        <f t="shared" si="0"/>
        <v>0</v>
      </c>
      <c r="H30" s="152"/>
    </row>
    <row r="31" spans="1:8" ht="12.75">
      <c r="A31" s="86"/>
      <c r="B31" s="86"/>
      <c r="C31" s="86"/>
      <c r="D31" s="86"/>
      <c r="E31" s="86"/>
      <c r="F31" s="86"/>
      <c r="G31" s="152"/>
      <c r="H31" s="152"/>
    </row>
    <row r="32" spans="1:8" ht="12.75">
      <c r="A32" s="86"/>
      <c r="B32" s="86"/>
      <c r="C32" s="86"/>
      <c r="D32" s="86"/>
      <c r="E32" s="86"/>
      <c r="F32" s="86"/>
      <c r="G32" s="152"/>
      <c r="H32" s="152"/>
    </row>
    <row r="33" spans="1:8" ht="12.75">
      <c r="A33" s="86"/>
      <c r="B33" s="86"/>
      <c r="C33" s="86"/>
      <c r="D33" s="86"/>
      <c r="E33" s="86"/>
      <c r="F33" s="86"/>
      <c r="G33" s="152"/>
      <c r="H33" s="152"/>
    </row>
    <row r="34" spans="1:8" ht="12.75">
      <c r="A34" s="86"/>
      <c r="B34" s="86"/>
      <c r="C34" s="86"/>
      <c r="D34" s="86"/>
      <c r="E34" s="86"/>
      <c r="F34" s="86"/>
      <c r="G34" s="152"/>
      <c r="H34" s="152"/>
    </row>
    <row r="35" spans="1:8" ht="12.75">
      <c r="A35" s="86"/>
      <c r="B35" s="86"/>
      <c r="C35" s="86"/>
      <c r="D35" s="86"/>
      <c r="E35" s="86"/>
      <c r="F35" s="86"/>
      <c r="G35" s="152"/>
      <c r="H35" s="152"/>
    </row>
    <row r="36" spans="1:8" ht="12.75">
      <c r="A36" s="86"/>
      <c r="B36" s="86"/>
      <c r="C36" s="86"/>
      <c r="D36" s="86"/>
      <c r="E36" s="86"/>
      <c r="F36" s="86"/>
      <c r="G36" s="152"/>
      <c r="H36" s="15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zoomScale="80" zoomScaleNormal="80" zoomScalePageLayoutView="0" workbookViewId="0" topLeftCell="A4">
      <selection activeCell="I30" sqref="I30"/>
    </sheetView>
  </sheetViews>
  <sheetFormatPr defaultColWidth="11.421875" defaultRowHeight="12.75"/>
  <cols>
    <col min="1" max="1" width="2.28125" style="0" customWidth="1"/>
    <col min="2" max="2" width="8.7109375" style="0" bestFit="1" customWidth="1"/>
    <col min="3" max="3" width="54.57421875" style="0" customWidth="1"/>
    <col min="4" max="4" width="17.00390625" style="0" customWidth="1"/>
    <col min="5" max="5" width="16.28125" style="0" bestFit="1" customWidth="1"/>
    <col min="6" max="6" width="16.28125" style="0" customWidth="1"/>
    <col min="7" max="7" width="16.28125" style="0" bestFit="1" customWidth="1"/>
    <col min="8" max="8" width="15.8515625" style="6" customWidth="1"/>
    <col min="9" max="9" width="16.421875" style="0" bestFit="1" customWidth="1"/>
    <col min="10" max="10" width="26.00390625" style="6" customWidth="1"/>
    <col min="11" max="13" width="2.7109375" style="0" hidden="1" customWidth="1"/>
    <col min="14" max="14" width="13.00390625" style="0" bestFit="1" customWidth="1"/>
    <col min="15" max="15" width="16.00390625" style="0" bestFit="1" customWidth="1"/>
    <col min="16" max="16" width="12.00390625" style="0" bestFit="1" customWidth="1"/>
    <col min="17" max="17" width="16.00390625" style="0" bestFit="1" customWidth="1"/>
    <col min="18" max="18" width="12.00390625" style="0" bestFit="1" customWidth="1"/>
    <col min="19" max="19" width="15.7109375" style="0" bestFit="1" customWidth="1"/>
    <col min="20" max="20" width="13.00390625" style="0" bestFit="1" customWidth="1"/>
    <col min="21" max="21" width="15.28125" style="0" bestFit="1" customWidth="1"/>
    <col min="22" max="22" width="13.00390625" style="0" bestFit="1" customWidth="1"/>
  </cols>
  <sheetData>
    <row r="1" spans="2:10" ht="42.75" customHeight="1">
      <c r="B1" s="221" t="str">
        <f>"Calcolo Rimborso dei  Costi  Effettivamente Sostenuti per "&amp;PARAMETRI!B4&amp;" ("&amp;PARAMETRI!B6&amp;")"</f>
        <v>Calcolo Rimborso dei  Costi  Effettivamente Sostenuti per NOME (2017)</v>
      </c>
      <c r="C1" s="221"/>
      <c r="D1" s="221"/>
      <c r="E1" s="221"/>
      <c r="F1" s="221"/>
      <c r="G1" s="221"/>
      <c r="H1" s="221"/>
      <c r="I1" s="221"/>
      <c r="J1" s="221"/>
    </row>
    <row r="2" spans="2:22" ht="19.5" customHeight="1">
      <c r="B2" s="222" t="s">
        <v>23</v>
      </c>
      <c r="C2" s="222" t="s">
        <v>27</v>
      </c>
      <c r="D2" s="32" t="s">
        <v>75</v>
      </c>
      <c r="E2" s="32" t="s">
        <v>76</v>
      </c>
      <c r="F2" s="32" t="s">
        <v>103</v>
      </c>
      <c r="G2" s="218" t="s">
        <v>237</v>
      </c>
      <c r="H2" s="217" t="s">
        <v>85</v>
      </c>
      <c r="I2" s="217" t="s">
        <v>105</v>
      </c>
      <c r="J2" s="217" t="s">
        <v>82</v>
      </c>
      <c r="K2" s="9" t="s">
        <v>86</v>
      </c>
      <c r="L2" s="5" t="s">
        <v>87</v>
      </c>
      <c r="M2" s="5" t="s">
        <v>88</v>
      </c>
      <c r="O2" s="213" t="s">
        <v>98</v>
      </c>
      <c r="P2" s="213"/>
      <c r="Q2" s="213"/>
      <c r="R2" s="213"/>
      <c r="S2" s="213"/>
      <c r="T2" s="213"/>
      <c r="U2" s="213"/>
      <c r="V2" s="213"/>
    </row>
    <row r="3" spans="2:22" ht="39.75" customHeight="1">
      <c r="B3" s="222"/>
      <c r="C3" s="222"/>
      <c r="D3" s="32" t="s">
        <v>89</v>
      </c>
      <c r="E3" s="32" t="s">
        <v>89</v>
      </c>
      <c r="F3" s="32" t="s">
        <v>89</v>
      </c>
      <c r="G3" s="219"/>
      <c r="H3" s="217"/>
      <c r="I3" s="217"/>
      <c r="J3" s="217"/>
      <c r="K3" s="8"/>
      <c r="N3" s="8" t="s">
        <v>235</v>
      </c>
      <c r="O3" s="213" t="s">
        <v>78</v>
      </c>
      <c r="P3" s="213"/>
      <c r="Q3" s="213" t="s">
        <v>79</v>
      </c>
      <c r="R3" s="213"/>
      <c r="S3" s="213" t="s">
        <v>80</v>
      </c>
      <c r="T3" s="213"/>
      <c r="U3" s="213" t="s">
        <v>81</v>
      </c>
      <c r="V3" s="213"/>
    </row>
    <row r="4" spans="2:22" ht="25.5" customHeight="1">
      <c r="B4" s="33">
        <v>1</v>
      </c>
      <c r="C4" s="34" t="s">
        <v>40</v>
      </c>
      <c r="D4" s="36"/>
      <c r="E4" s="35"/>
      <c r="F4" s="35"/>
      <c r="G4" s="219"/>
      <c r="H4" s="37">
        <f>SUM(H5:H16)</f>
        <v>0</v>
      </c>
      <c r="I4" s="37">
        <f>IF(H5&gt;0,SUM(I5:I16)+H9+H10-I13-I14,SUM(I5:I16)+H9+H10-I5)</f>
        <v>0</v>
      </c>
      <c r="J4" s="38">
        <f>MIN(H4:I4)</f>
        <v>0</v>
      </c>
      <c r="K4" s="10" t="e">
        <f>(I4/J4)-1</f>
        <v>#DIV/0!</v>
      </c>
      <c r="L4" s="16">
        <f>I4-J4</f>
        <v>0</v>
      </c>
      <c r="M4" s="16">
        <f>J4*0.05</f>
        <v>0</v>
      </c>
      <c r="N4" s="11">
        <f>IF(I4-H4&gt;0,I4-H4,0)</f>
        <v>0</v>
      </c>
      <c r="O4" s="38"/>
      <c r="P4" s="38"/>
      <c r="Q4" s="38"/>
      <c r="R4" s="38"/>
      <c r="S4" s="38"/>
      <c r="T4" s="38"/>
      <c r="U4" s="38"/>
      <c r="V4" s="38"/>
    </row>
    <row r="5" spans="2:22" ht="15">
      <c r="B5" s="39" t="s">
        <v>28</v>
      </c>
      <c r="C5" s="18" t="s">
        <v>41</v>
      </c>
      <c r="D5" s="27">
        <f>PARAMETRI!$B$14*RENDICONTAZIONE!O5</f>
        <v>0</v>
      </c>
      <c r="E5" s="27">
        <f>PARAMETRI!$B$15*RENDICONTAZIONE!Q5</f>
        <v>0</v>
      </c>
      <c r="F5" s="27">
        <f>PARAMETRI!$B$16*RENDICONTAZIONE!S5</f>
        <v>0</v>
      </c>
      <c r="G5" s="219"/>
      <c r="H5" s="31">
        <f>'1,1_Leas_Mezzi'!$G$4</f>
        <v>0</v>
      </c>
      <c r="I5" s="27">
        <f>SUM(D5:F5)</f>
        <v>0</v>
      </c>
      <c r="J5" s="30">
        <f>MIN(H5:I5)</f>
        <v>0</v>
      </c>
      <c r="K5" s="12"/>
      <c r="L5" s="13"/>
      <c r="M5" s="13"/>
      <c r="N5" s="13"/>
      <c r="O5" s="51">
        <v>25300</v>
      </c>
      <c r="P5" s="52">
        <f>O5/$O$42</f>
        <v>0.12123375713236642</v>
      </c>
      <c r="Q5" s="51">
        <v>20700</v>
      </c>
      <c r="R5" s="52">
        <f>Q5/$Q$42</f>
        <v>0.07716171623312904</v>
      </c>
      <c r="S5" s="51">
        <v>16100</v>
      </c>
      <c r="T5" s="52">
        <f>S5/$S$42</f>
        <v>0.08137981755251462</v>
      </c>
      <c r="U5" s="51">
        <v>12650</v>
      </c>
      <c r="V5" s="52">
        <f>U5/$U$42</f>
        <v>0.084547593845657</v>
      </c>
    </row>
    <row r="6" spans="2:22" ht="15">
      <c r="B6" s="39" t="s">
        <v>29</v>
      </c>
      <c r="C6" s="18" t="s">
        <v>42</v>
      </c>
      <c r="D6" s="27">
        <f>PARAMETRI!$B$14*RENDICONTAZIONE!O6</f>
        <v>0</v>
      </c>
      <c r="E6" s="27">
        <f>PARAMETRI!$B$15*RENDICONTAZIONE!Q6</f>
        <v>0</v>
      </c>
      <c r="F6" s="27">
        <f>PARAMETRI!$B$16*RENDICONTAZIONE!S6</f>
        <v>0</v>
      </c>
      <c r="G6" s="219"/>
      <c r="H6" s="31">
        <f>'1,2_Ass_Mezzi'!$J$4</f>
        <v>0</v>
      </c>
      <c r="I6" s="27">
        <f>SUM(D6:F6)</f>
        <v>0</v>
      </c>
      <c r="J6" s="30">
        <f>MIN(H6:I6)</f>
        <v>0</v>
      </c>
      <c r="K6" s="12"/>
      <c r="L6" s="13"/>
      <c r="M6" s="13"/>
      <c r="N6" s="13"/>
      <c r="O6" s="51">
        <v>1200</v>
      </c>
      <c r="P6" s="52">
        <f>O6/$O$42</f>
        <v>0.005750217729598407</v>
      </c>
      <c r="Q6" s="51">
        <v>1200</v>
      </c>
      <c r="R6" s="52">
        <f>Q6/$Q$42</f>
        <v>0.0044731429700364655</v>
      </c>
      <c r="S6" s="51">
        <v>1200</v>
      </c>
      <c r="T6" s="52">
        <f>S6/$S$42</f>
        <v>0.006065576463541463</v>
      </c>
      <c r="U6" s="51">
        <v>1200</v>
      </c>
      <c r="V6" s="52">
        <f>U6/$U$42</f>
        <v>0.008020325107888412</v>
      </c>
    </row>
    <row r="7" spans="2:22" ht="15">
      <c r="B7" s="39" t="s">
        <v>30</v>
      </c>
      <c r="C7" s="28" t="s">
        <v>0</v>
      </c>
      <c r="D7" s="27">
        <f>PARAMETRI!$B$14*RENDICONTAZIONE!O7</f>
        <v>0</v>
      </c>
      <c r="E7" s="27">
        <f>PARAMETRI!$B$15*RENDICONTAZIONE!Q7</f>
        <v>0</v>
      </c>
      <c r="F7" s="27">
        <f>PARAMETRI!$B$16*RENDICONTAZIONE!S7</f>
        <v>0</v>
      </c>
      <c r="G7" s="219"/>
      <c r="H7" s="31">
        <f>'1,3_Manu_Ord'!$G$4</f>
        <v>0</v>
      </c>
      <c r="I7" s="27">
        <f>SUM(D7:F7)</f>
        <v>0</v>
      </c>
      <c r="J7" s="30">
        <f aca="true" t="shared" si="0" ref="J7:J16">MIN(H7:I7)</f>
        <v>0</v>
      </c>
      <c r="K7" s="12"/>
      <c r="L7" s="13"/>
      <c r="M7" s="13"/>
      <c r="N7" s="13"/>
      <c r="O7" s="51">
        <v>2900</v>
      </c>
      <c r="P7" s="52">
        <f>O7/$O$42</f>
        <v>0.013896359513196151</v>
      </c>
      <c r="Q7" s="51">
        <v>2900</v>
      </c>
      <c r="R7" s="52">
        <f>Q7/$Q$42</f>
        <v>0.010810095510921458</v>
      </c>
      <c r="S7" s="51">
        <v>2900</v>
      </c>
      <c r="T7" s="52">
        <f>S7/$S$42</f>
        <v>0.014658476453558535</v>
      </c>
      <c r="U7" s="51">
        <v>2900</v>
      </c>
      <c r="V7" s="52">
        <f>U7/$U$42</f>
        <v>0.01938245234406366</v>
      </c>
    </row>
    <row r="8" spans="2:22" ht="15">
      <c r="B8" s="39" t="s">
        <v>31</v>
      </c>
      <c r="C8" s="18" t="s">
        <v>1</v>
      </c>
      <c r="D8" s="27">
        <f>PARAMETRI!$B$14*RENDICONTAZIONE!O8</f>
        <v>0</v>
      </c>
      <c r="E8" s="27">
        <f>PARAMETRI!$B$15*RENDICONTAZIONE!Q8</f>
        <v>0</v>
      </c>
      <c r="F8" s="27">
        <f>PARAMETRI!$B$16*RENDICONTAZIONE!S8</f>
        <v>0</v>
      </c>
      <c r="G8" s="219"/>
      <c r="H8" s="31">
        <f>'1,4_Manu_Stra'!$G$4</f>
        <v>0</v>
      </c>
      <c r="I8" s="27">
        <f>SUM(D8:F8)</f>
        <v>0</v>
      </c>
      <c r="J8" s="30">
        <f t="shared" si="0"/>
        <v>0</v>
      </c>
      <c r="K8" s="12"/>
      <c r="L8" s="13"/>
      <c r="M8" s="13"/>
      <c r="N8" s="13"/>
      <c r="O8" s="51">
        <v>10000</v>
      </c>
      <c r="P8" s="52">
        <f>O8/$O$42</f>
        <v>0.047918481079986724</v>
      </c>
      <c r="Q8" s="51">
        <v>10000</v>
      </c>
      <c r="R8" s="52">
        <f>Q8/$Q$42</f>
        <v>0.03727619141697055</v>
      </c>
      <c r="S8" s="51">
        <v>10000</v>
      </c>
      <c r="T8" s="52">
        <f>S8/$S$42</f>
        <v>0.05054647052951219</v>
      </c>
      <c r="U8" s="51">
        <v>10000</v>
      </c>
      <c r="V8" s="52">
        <f>U8/$U$42</f>
        <v>0.06683604256573676</v>
      </c>
    </row>
    <row r="9" spans="2:22" ht="15">
      <c r="B9" s="39" t="s">
        <v>32</v>
      </c>
      <c r="C9" s="28" t="s">
        <v>2</v>
      </c>
      <c r="D9" s="29" t="s">
        <v>83</v>
      </c>
      <c r="E9" s="29" t="s">
        <v>83</v>
      </c>
      <c r="F9" s="29" t="s">
        <v>83</v>
      </c>
      <c r="G9" s="219"/>
      <c r="H9" s="31">
        <f>'1,5_Carbur'!$I$4</f>
        <v>0</v>
      </c>
      <c r="I9" s="29" t="s">
        <v>83</v>
      </c>
      <c r="J9" s="30">
        <f>'1,5_Carbur'!I4</f>
        <v>0</v>
      </c>
      <c r="K9" s="12"/>
      <c r="L9" s="13"/>
      <c r="M9" s="13"/>
      <c r="N9" s="13"/>
      <c r="O9" s="55" t="s">
        <v>77</v>
      </c>
      <c r="P9" s="56"/>
      <c r="Q9" s="55" t="s">
        <v>77</v>
      </c>
      <c r="R9" s="56"/>
      <c r="S9" s="55" t="s">
        <v>77</v>
      </c>
      <c r="T9" s="56"/>
      <c r="U9" s="55" t="s">
        <v>77</v>
      </c>
      <c r="V9" s="56"/>
    </row>
    <row r="10" spans="2:22" ht="15">
      <c r="B10" s="39" t="s">
        <v>33</v>
      </c>
      <c r="C10" s="28" t="s">
        <v>43</v>
      </c>
      <c r="D10" s="29" t="s">
        <v>83</v>
      </c>
      <c r="E10" s="29" t="s">
        <v>83</v>
      </c>
      <c r="F10" s="29" t="s">
        <v>83</v>
      </c>
      <c r="G10" s="219"/>
      <c r="H10" s="31">
        <f>'1,6_Pedaggi'!$F$4</f>
        <v>0</v>
      </c>
      <c r="I10" s="29" t="s">
        <v>83</v>
      </c>
      <c r="J10" s="30">
        <f t="shared" si="0"/>
        <v>0</v>
      </c>
      <c r="K10" s="12"/>
      <c r="L10" s="13"/>
      <c r="M10" s="13"/>
      <c r="N10" s="13"/>
      <c r="O10" s="55" t="s">
        <v>77</v>
      </c>
      <c r="P10" s="56"/>
      <c r="Q10" s="55" t="s">
        <v>77</v>
      </c>
      <c r="R10" s="56"/>
      <c r="S10" s="55" t="s">
        <v>77</v>
      </c>
      <c r="T10" s="56"/>
      <c r="U10" s="55" t="s">
        <v>77</v>
      </c>
      <c r="V10" s="56"/>
    </row>
    <row r="11" spans="2:22" ht="15">
      <c r="B11" s="39" t="s">
        <v>34</v>
      </c>
      <c r="C11" s="28" t="s">
        <v>44</v>
      </c>
      <c r="D11" s="27">
        <f>PARAMETRI!$B$14*RENDICONTAZIONE!O11</f>
        <v>0</v>
      </c>
      <c r="E11" s="27">
        <f>PARAMETRI!$B$15*RENDICONTAZIONE!Q11</f>
        <v>0</v>
      </c>
      <c r="F11" s="27">
        <f>PARAMETRI!$B$16*RENDICONTAZIONE!S11</f>
        <v>0</v>
      </c>
      <c r="G11" s="219"/>
      <c r="H11" s="31">
        <f>'1,7_Pratiche'!$G$4</f>
        <v>0</v>
      </c>
      <c r="I11" s="27">
        <f>SUM(D11:F11)</f>
        <v>0</v>
      </c>
      <c r="J11" s="30">
        <f t="shared" si="0"/>
        <v>0</v>
      </c>
      <c r="K11" s="12"/>
      <c r="L11" s="13"/>
      <c r="M11" s="13"/>
      <c r="N11" s="13"/>
      <c r="O11" s="51">
        <v>100</v>
      </c>
      <c r="P11" s="52">
        <f aca="true" t="shared" si="1" ref="P11:P16">O11/$O$42</f>
        <v>0.00047918481079986725</v>
      </c>
      <c r="Q11" s="51">
        <v>100</v>
      </c>
      <c r="R11" s="52">
        <f aca="true" t="shared" si="2" ref="R11:R16">Q11/$Q$42</f>
        <v>0.0003727619141697055</v>
      </c>
      <c r="S11" s="51">
        <v>100</v>
      </c>
      <c r="T11" s="52">
        <f aca="true" t="shared" si="3" ref="T11:T16">S11/$S$42</f>
        <v>0.0005054647052951218</v>
      </c>
      <c r="U11" s="51">
        <v>100</v>
      </c>
      <c r="V11" s="52">
        <f aca="true" t="shared" si="4" ref="V11:V16">U11/$U$42</f>
        <v>0.0006683604256573675</v>
      </c>
    </row>
    <row r="12" spans="2:22" ht="15">
      <c r="B12" s="39" t="s">
        <v>35</v>
      </c>
      <c r="C12" s="28" t="s">
        <v>45</v>
      </c>
      <c r="D12" s="27">
        <f>PARAMETRI!$B$14*RENDICONTAZIONE!O12</f>
        <v>0</v>
      </c>
      <c r="E12" s="27">
        <f>PARAMETRI!$B$15*RENDICONTAZIONE!Q12</f>
        <v>0</v>
      </c>
      <c r="F12" s="27">
        <f>PARAMETRI!$B$16*RENDICONTAZIONE!S12</f>
        <v>0</v>
      </c>
      <c r="G12" s="219"/>
      <c r="H12" s="31">
        <f>'1,8_Radio'!$J$4</f>
        <v>0</v>
      </c>
      <c r="I12" s="27">
        <f>SUM(D12:F12)</f>
        <v>0</v>
      </c>
      <c r="J12" s="30">
        <f t="shared" si="0"/>
        <v>0</v>
      </c>
      <c r="K12" s="12"/>
      <c r="L12" s="13"/>
      <c r="M12" s="13"/>
      <c r="N12" s="13"/>
      <c r="O12" s="51">
        <v>250</v>
      </c>
      <c r="P12" s="52">
        <f t="shared" si="1"/>
        <v>0.0011979620269996682</v>
      </c>
      <c r="Q12" s="51">
        <v>250</v>
      </c>
      <c r="R12" s="52">
        <f t="shared" si="2"/>
        <v>0.0009319047854242636</v>
      </c>
      <c r="S12" s="51">
        <v>250</v>
      </c>
      <c r="T12" s="52">
        <f t="shared" si="3"/>
        <v>0.0012636617632378047</v>
      </c>
      <c r="U12" s="51">
        <v>0</v>
      </c>
      <c r="V12" s="52">
        <f t="shared" si="4"/>
        <v>0</v>
      </c>
    </row>
    <row r="13" spans="2:22" ht="15">
      <c r="B13" s="39" t="s">
        <v>36</v>
      </c>
      <c r="C13" s="28" t="s">
        <v>46</v>
      </c>
      <c r="D13" s="27">
        <f>PARAMETRI!$B$14*RENDICONTAZIONE!O13</f>
        <v>0</v>
      </c>
      <c r="E13" s="27">
        <f>PARAMETRI!$B$15*RENDICONTAZIONE!Q13</f>
        <v>0</v>
      </c>
      <c r="F13" s="27">
        <f>PARAMETRI!$B$16*RENDICONTAZIONE!S13</f>
        <v>0</v>
      </c>
      <c r="G13" s="219"/>
      <c r="H13" s="31">
        <f>'1,9_Ammort_Attrez'!$K$4</f>
        <v>0</v>
      </c>
      <c r="I13" s="27">
        <f>SUM(D13:F13)</f>
        <v>0</v>
      </c>
      <c r="J13" s="30">
        <f t="shared" si="0"/>
        <v>0</v>
      </c>
      <c r="K13" s="12"/>
      <c r="L13" s="13"/>
      <c r="M13" s="13"/>
      <c r="N13" s="13"/>
      <c r="O13" s="51">
        <v>3125</v>
      </c>
      <c r="P13" s="52">
        <f t="shared" si="1"/>
        <v>0.014974525337495851</v>
      </c>
      <c r="Q13" s="51">
        <v>625</v>
      </c>
      <c r="R13" s="52">
        <f t="shared" si="2"/>
        <v>0.0023297619635606593</v>
      </c>
      <c r="S13" s="51">
        <v>2500</v>
      </c>
      <c r="T13" s="52">
        <f t="shared" si="3"/>
        <v>0.012636617632378047</v>
      </c>
      <c r="U13" s="51">
        <v>0</v>
      </c>
      <c r="V13" s="52">
        <f t="shared" si="4"/>
        <v>0</v>
      </c>
    </row>
    <row r="14" spans="2:22" ht="15">
      <c r="B14" s="39" t="s">
        <v>37</v>
      </c>
      <c r="C14" s="28" t="s">
        <v>47</v>
      </c>
      <c r="D14" s="27">
        <f>PARAMETRI!$B$14*RENDICONTAZIONE!O14</f>
        <v>0</v>
      </c>
      <c r="E14" s="27">
        <f>PARAMETRI!$B$15*RENDICONTAZIONE!Q14</f>
        <v>0</v>
      </c>
      <c r="F14" s="27">
        <f>PARAMETRI!$B$16*RENDICONTAZIONE!S14</f>
        <v>0</v>
      </c>
      <c r="G14" s="219"/>
      <c r="H14" s="31">
        <f>'1,10_Ammort_Mezzi'!$I$4</f>
        <v>0</v>
      </c>
      <c r="I14" s="27">
        <f>SUM(D14:F14)</f>
        <v>0</v>
      </c>
      <c r="J14" s="30">
        <f t="shared" si="0"/>
        <v>0</v>
      </c>
      <c r="K14" s="12"/>
      <c r="L14" s="13"/>
      <c r="M14" s="13"/>
      <c r="N14" s="13"/>
      <c r="O14" s="51">
        <v>17000</v>
      </c>
      <c r="P14" s="52">
        <f t="shared" si="1"/>
        <v>0.08146141783597743</v>
      </c>
      <c r="Q14" s="51">
        <v>17000</v>
      </c>
      <c r="R14" s="52">
        <f t="shared" si="2"/>
        <v>0.06336952540884992</v>
      </c>
      <c r="S14" s="51">
        <v>10000</v>
      </c>
      <c r="T14" s="52">
        <f t="shared" si="3"/>
        <v>0.05054647052951219</v>
      </c>
      <c r="U14" s="51">
        <v>11000</v>
      </c>
      <c r="V14" s="52">
        <f t="shared" si="4"/>
        <v>0.07351964682231044</v>
      </c>
    </row>
    <row r="15" spans="2:22" ht="15">
      <c r="B15" s="39" t="s">
        <v>38</v>
      </c>
      <c r="C15" s="28" t="s">
        <v>48</v>
      </c>
      <c r="D15" s="27">
        <f>PARAMETRI!$B$14*RENDICONTAZIONE!O15</f>
        <v>0</v>
      </c>
      <c r="E15" s="27">
        <f>PARAMETRI!$B$15*RENDICONTAZIONE!Q15</f>
        <v>0</v>
      </c>
      <c r="F15" s="27">
        <f>PARAMETRI!$B$16*RENDICONTAZIONE!S15</f>
        <v>0</v>
      </c>
      <c r="G15" s="219"/>
      <c r="H15" s="31">
        <f>'1,11_Ammort_Altri'!$I$4</f>
        <v>0</v>
      </c>
      <c r="I15" s="27">
        <f>SUM(D15:F15)</f>
        <v>0</v>
      </c>
      <c r="J15" s="30">
        <f t="shared" si="0"/>
        <v>0</v>
      </c>
      <c r="K15" s="12"/>
      <c r="L15" s="13"/>
      <c r="M15" s="13"/>
      <c r="N15" s="13"/>
      <c r="O15" s="51">
        <v>300</v>
      </c>
      <c r="P15" s="52">
        <f t="shared" si="1"/>
        <v>0.0014375544323996018</v>
      </c>
      <c r="Q15" s="51">
        <v>300</v>
      </c>
      <c r="R15" s="52">
        <f t="shared" si="2"/>
        <v>0.0011182857425091164</v>
      </c>
      <c r="S15" s="51">
        <v>300</v>
      </c>
      <c r="T15" s="52">
        <f t="shared" si="3"/>
        <v>0.0015163941158853657</v>
      </c>
      <c r="U15" s="51">
        <v>300</v>
      </c>
      <c r="V15" s="52">
        <f t="shared" si="4"/>
        <v>0.002005081276972103</v>
      </c>
    </row>
    <row r="16" spans="2:22" ht="15">
      <c r="B16" s="39" t="s">
        <v>39</v>
      </c>
      <c r="C16" s="28" t="s">
        <v>49</v>
      </c>
      <c r="D16" s="27">
        <f>PARAMETRI!$B$14*RENDICONTAZIONE!O16</f>
        <v>0</v>
      </c>
      <c r="E16" s="27">
        <f>PARAMETRI!$B$15*RENDICONTAZIONE!Q16</f>
        <v>0</v>
      </c>
      <c r="F16" s="27">
        <f>PARAMETRI!$B$16*RENDICONTAZIONE!S16</f>
        <v>0</v>
      </c>
      <c r="G16" s="219"/>
      <c r="H16" s="31">
        <f>'1,12_Hardware_Software'!F4</f>
        <v>0</v>
      </c>
      <c r="I16" s="27">
        <f>'1,12_Hardware_Software'!G4</f>
        <v>0</v>
      </c>
      <c r="J16" s="30">
        <f t="shared" si="0"/>
        <v>0</v>
      </c>
      <c r="K16" s="12"/>
      <c r="L16" s="13"/>
      <c r="M16" s="13"/>
      <c r="N16" s="13"/>
      <c r="O16" s="51">
        <v>200</v>
      </c>
      <c r="P16" s="52">
        <f t="shared" si="1"/>
        <v>0.0009583696215997345</v>
      </c>
      <c r="Q16" s="51">
        <v>200</v>
      </c>
      <c r="R16" s="52">
        <f t="shared" si="2"/>
        <v>0.000745523828339411</v>
      </c>
      <c r="S16" s="51">
        <v>200</v>
      </c>
      <c r="T16" s="52">
        <f t="shared" si="3"/>
        <v>0.0010109294105902437</v>
      </c>
      <c r="U16" s="51">
        <v>200</v>
      </c>
      <c r="V16" s="52">
        <f t="shared" si="4"/>
        <v>0.001336720851314735</v>
      </c>
    </row>
    <row r="17" spans="2:22" ht="21" customHeight="1">
      <c r="B17" s="40">
        <v>2</v>
      </c>
      <c r="C17" s="34" t="s">
        <v>50</v>
      </c>
      <c r="D17" s="36"/>
      <c r="E17" s="35"/>
      <c r="F17" s="35"/>
      <c r="G17" s="219"/>
      <c r="H17" s="37">
        <f>SUM(H18:H22)</f>
        <v>0</v>
      </c>
      <c r="I17" s="37">
        <f>SUM(I18:I22)</f>
        <v>0</v>
      </c>
      <c r="J17" s="38">
        <f aca="true" t="shared" si="5" ref="J17:J24">MIN(H17:I17)</f>
        <v>0</v>
      </c>
      <c r="K17" s="10" t="e">
        <f>(I17/J17)-1</f>
        <v>#DIV/0!</v>
      </c>
      <c r="L17" s="16">
        <f>I17-J17</f>
        <v>0</v>
      </c>
      <c r="M17" s="16">
        <f>J17*0.05</f>
        <v>0</v>
      </c>
      <c r="N17" s="11">
        <f>IF(I17-H17&gt;0,I17-H17,0)</f>
        <v>0</v>
      </c>
      <c r="O17" s="51"/>
      <c r="P17" s="52"/>
      <c r="Q17" s="51"/>
      <c r="R17" s="52"/>
      <c r="S17" s="51"/>
      <c r="T17" s="52"/>
      <c r="U17" s="51"/>
      <c r="V17" s="52"/>
    </row>
    <row r="18" spans="2:27" s="4" customFormat="1" ht="15">
      <c r="B18" s="41" t="s">
        <v>56</v>
      </c>
      <c r="C18" s="3" t="s">
        <v>51</v>
      </c>
      <c r="D18" s="27">
        <f>PARAMETRI!$B$14*RENDICONTAZIONE!O18</f>
        <v>0</v>
      </c>
      <c r="E18" s="27">
        <f>PARAMETRI!$B$15*RENDICONTAZIONE!Q18</f>
        <v>0</v>
      </c>
      <c r="F18" s="27">
        <f>PARAMETRI!$B$16*RENDICONTAZIONE!S18</f>
        <v>0</v>
      </c>
      <c r="G18" s="219"/>
      <c r="H18" s="31">
        <f>'2,1__Manut_Attr'!$H$4</f>
        <v>0</v>
      </c>
      <c r="I18" s="27">
        <f>SUM(D18:F18)</f>
        <v>0</v>
      </c>
      <c r="J18" s="30">
        <f t="shared" si="5"/>
        <v>0</v>
      </c>
      <c r="K18" s="13"/>
      <c r="L18" s="13"/>
      <c r="M18" s="13"/>
      <c r="N18" s="13"/>
      <c r="O18" s="51">
        <v>2500</v>
      </c>
      <c r="P18" s="52">
        <f>O18/$O$42</f>
        <v>0.011979620269996681</v>
      </c>
      <c r="Q18" s="51">
        <v>500</v>
      </c>
      <c r="R18" s="52">
        <f>Q18/$Q$42</f>
        <v>0.0018638095708485272</v>
      </c>
      <c r="S18" s="51">
        <v>2000</v>
      </c>
      <c r="T18" s="52">
        <f>S18/$S$42</f>
        <v>0.010109294105902437</v>
      </c>
      <c r="U18" s="51">
        <v>200</v>
      </c>
      <c r="V18" s="52">
        <f>U18/$U$42</f>
        <v>0.001336720851314735</v>
      </c>
      <c r="W18"/>
      <c r="X18"/>
      <c r="Y18"/>
      <c r="Z18"/>
      <c r="AA18"/>
    </row>
    <row r="19" spans="2:22" ht="15">
      <c r="B19" s="39" t="s">
        <v>57</v>
      </c>
      <c r="C19" s="1" t="s">
        <v>52</v>
      </c>
      <c r="D19" s="27">
        <f>PARAMETRI!$B$14*RENDICONTAZIONE!O19</f>
        <v>0</v>
      </c>
      <c r="E19" s="27">
        <f>PARAMETRI!$B$15*RENDICONTAZIONE!Q19</f>
        <v>0</v>
      </c>
      <c r="F19" s="27">
        <f>PARAMETRI!$B$16*RENDICONTAZIONE!S19</f>
        <v>0</v>
      </c>
      <c r="G19" s="219"/>
      <c r="H19" s="31">
        <f>'2,2_Leasing_Attr'!$G$4</f>
        <v>0</v>
      </c>
      <c r="I19" s="27">
        <f>SUM(D19:F19)</f>
        <v>0</v>
      </c>
      <c r="J19" s="30">
        <f t="shared" si="5"/>
        <v>0</v>
      </c>
      <c r="K19" s="13"/>
      <c r="L19" s="13"/>
      <c r="M19" s="13"/>
      <c r="N19" s="13"/>
      <c r="O19" s="51">
        <v>5750</v>
      </c>
      <c r="P19" s="52">
        <f>O19/$O$42</f>
        <v>0.02755312662099237</v>
      </c>
      <c r="Q19" s="51">
        <v>1150</v>
      </c>
      <c r="R19" s="52">
        <f>Q19/$Q$42</f>
        <v>0.004286762012951612</v>
      </c>
      <c r="S19" s="51">
        <v>4600</v>
      </c>
      <c r="T19" s="52">
        <f>S19/$S$42</f>
        <v>0.023251376443575607</v>
      </c>
      <c r="U19" s="51"/>
      <c r="V19" s="52">
        <f>U19/$U$42</f>
        <v>0</v>
      </c>
    </row>
    <row r="20" spans="2:22" ht="15">
      <c r="B20" s="39" t="s">
        <v>58</v>
      </c>
      <c r="C20" s="1" t="s">
        <v>53</v>
      </c>
      <c r="D20" s="27">
        <f>PARAMETRI!$B$14*RENDICONTAZIONE!O20</f>
        <v>0</v>
      </c>
      <c r="E20" s="27">
        <f>PARAMETRI!$B$15*RENDICONTAZIONE!Q20</f>
        <v>0</v>
      </c>
      <c r="F20" s="27">
        <f>PARAMETRI!$B$16*RENDICONTAZIONE!S20</f>
        <v>0</v>
      </c>
      <c r="G20" s="219"/>
      <c r="H20" s="31">
        <f>'2,3_Mat_Consumo'!F4</f>
        <v>0</v>
      </c>
      <c r="I20" s="27">
        <f>SUM(D20:F20)</f>
        <v>0</v>
      </c>
      <c r="J20" s="30">
        <f t="shared" si="5"/>
        <v>0</v>
      </c>
      <c r="K20" s="12"/>
      <c r="L20" s="13"/>
      <c r="M20" s="13"/>
      <c r="N20" s="13"/>
      <c r="O20" s="51">
        <v>600</v>
      </c>
      <c r="P20" s="52">
        <f>O20/$O$42</f>
        <v>0.0028751088647992035</v>
      </c>
      <c r="Q20" s="51">
        <v>600</v>
      </c>
      <c r="R20" s="52">
        <f>Q20/$Q$42</f>
        <v>0.0022365714850182327</v>
      </c>
      <c r="S20" s="51">
        <v>600</v>
      </c>
      <c r="T20" s="52">
        <f>S20/$S$42</f>
        <v>0.0030327882317707313</v>
      </c>
      <c r="U20" s="51">
        <v>200</v>
      </c>
      <c r="V20" s="52">
        <f>U20/$U$42</f>
        <v>0.001336720851314735</v>
      </c>
    </row>
    <row r="21" spans="2:22" ht="15">
      <c r="B21" s="39" t="s">
        <v>59</v>
      </c>
      <c r="C21" s="1" t="s">
        <v>54</v>
      </c>
      <c r="D21" s="27">
        <f>PARAMETRI!$B$14*RENDICONTAZIONE!O21</f>
        <v>0</v>
      </c>
      <c r="E21" s="27">
        <f>PARAMETRI!$B$15*RENDICONTAZIONE!Q21</f>
        <v>0</v>
      </c>
      <c r="F21" s="27">
        <f>PARAMETRI!$B$16*RENDICONTAZIONE!S21</f>
        <v>0</v>
      </c>
      <c r="G21" s="219"/>
      <c r="H21" s="31">
        <f>'2,4_Ossigeno'!$F$4</f>
        <v>0</v>
      </c>
      <c r="I21" s="27">
        <f>SUM(D21:F21)</f>
        <v>0</v>
      </c>
      <c r="J21" s="30">
        <f t="shared" si="5"/>
        <v>0</v>
      </c>
      <c r="K21" s="12"/>
      <c r="L21" s="13"/>
      <c r="M21" s="13"/>
      <c r="N21" s="13"/>
      <c r="O21" s="51">
        <v>2500</v>
      </c>
      <c r="P21" s="52">
        <f>O21/$O$42</f>
        <v>0.011979620269996681</v>
      </c>
      <c r="Q21" s="51">
        <v>2500</v>
      </c>
      <c r="R21" s="52">
        <f>Q21/$Q$42</f>
        <v>0.009319047854242637</v>
      </c>
      <c r="S21" s="51">
        <v>2500</v>
      </c>
      <c r="T21" s="52">
        <f>S21/$S$42</f>
        <v>0.012636617632378047</v>
      </c>
      <c r="U21" s="51">
        <v>2500</v>
      </c>
      <c r="V21" s="52">
        <f>U21/$U$42</f>
        <v>0.01670901064143419</v>
      </c>
    </row>
    <row r="22" spans="2:22" ht="15">
      <c r="B22" s="39" t="s">
        <v>60</v>
      </c>
      <c r="C22" s="1" t="s">
        <v>55</v>
      </c>
      <c r="D22" s="27">
        <f>PARAMETRI!$B$14*RENDICONTAZIONE!O22</f>
        <v>0</v>
      </c>
      <c r="E22" s="27">
        <f>PARAMETRI!$B$15*RENDICONTAZIONE!Q22</f>
        <v>0</v>
      </c>
      <c r="F22" s="27">
        <f>PARAMETRI!$B$16*RENDICONTAZIONE!S22</f>
        <v>0</v>
      </c>
      <c r="G22" s="219"/>
      <c r="H22" s="31">
        <f>'2,5_Pulizia'!$F$4</f>
        <v>0</v>
      </c>
      <c r="I22" s="27">
        <f>SUM(D22:F22)</f>
        <v>0</v>
      </c>
      <c r="J22" s="30">
        <f t="shared" si="5"/>
        <v>0</v>
      </c>
      <c r="K22" s="12"/>
      <c r="L22" s="13"/>
      <c r="M22" s="13"/>
      <c r="N22" s="13"/>
      <c r="O22" s="51">
        <v>150</v>
      </c>
      <c r="P22" s="52">
        <f>O22/$O$42</f>
        <v>0.0007187772161998009</v>
      </c>
      <c r="Q22" s="51">
        <v>150</v>
      </c>
      <c r="R22" s="52">
        <f>Q22/$Q$42</f>
        <v>0.0005591428712545582</v>
      </c>
      <c r="S22" s="51">
        <v>150</v>
      </c>
      <c r="T22" s="52">
        <f>S22/$S$42</f>
        <v>0.0007581970579426828</v>
      </c>
      <c r="U22" s="51">
        <v>150</v>
      </c>
      <c r="V22" s="52">
        <f>U22/$U$42</f>
        <v>0.0010025406384860515</v>
      </c>
    </row>
    <row r="23" spans="2:22" ht="25.5" customHeight="1">
      <c r="B23" s="40">
        <v>3</v>
      </c>
      <c r="C23" s="34" t="s">
        <v>61</v>
      </c>
      <c r="D23" s="36"/>
      <c r="E23" s="35"/>
      <c r="F23" s="35"/>
      <c r="G23" s="219"/>
      <c r="H23" s="37">
        <f>SUM(H24:H32)</f>
        <v>0</v>
      </c>
      <c r="I23" s="37">
        <f>SUM(I24:I32)+H30</f>
        <v>0</v>
      </c>
      <c r="J23" s="38">
        <f t="shared" si="5"/>
        <v>0</v>
      </c>
      <c r="K23" s="10" t="e">
        <f>(I23/J23)-1</f>
        <v>#DIV/0!</v>
      </c>
      <c r="L23" s="16">
        <f>I23-J23</f>
        <v>0</v>
      </c>
      <c r="M23" s="16">
        <f>J23*0.05</f>
        <v>0</v>
      </c>
      <c r="N23" s="11">
        <f>IF(I23-H23&gt;0,I23-H23,0)</f>
        <v>0</v>
      </c>
      <c r="O23" s="38"/>
      <c r="P23" s="38"/>
      <c r="Q23" s="38"/>
      <c r="R23" s="38"/>
      <c r="S23" s="38"/>
      <c r="T23" s="38"/>
      <c r="U23" s="38"/>
      <c r="V23" s="38"/>
    </row>
    <row r="24" spans="2:22" ht="15">
      <c r="B24" s="39" t="s">
        <v>7</v>
      </c>
      <c r="C24" s="28" t="s">
        <v>62</v>
      </c>
      <c r="D24" s="27">
        <f>PARAMETRI!$B$14*RENDICONTAZIONE!O24</f>
        <v>0</v>
      </c>
      <c r="E24" s="27">
        <f>PARAMETRI!$B$15*RENDICONTAZIONE!Q24</f>
        <v>0</v>
      </c>
      <c r="F24" s="27">
        <f>PARAMETRI!$B$16*RENDICONTAZIONE!S24</f>
        <v>0</v>
      </c>
      <c r="G24" s="219"/>
      <c r="H24" s="31">
        <f>'3,1_Locazione'!$F$4</f>
        <v>0</v>
      </c>
      <c r="I24" s="27">
        <f>MAX(SUM(D24:F24),'3,1_Locazione'!G4)</f>
        <v>0</v>
      </c>
      <c r="J24" s="30">
        <f t="shared" si="5"/>
        <v>0</v>
      </c>
      <c r="K24" s="12"/>
      <c r="L24" s="13"/>
      <c r="M24" s="13"/>
      <c r="N24" s="13"/>
      <c r="O24" s="51">
        <v>27540</v>
      </c>
      <c r="P24" s="52">
        <f aca="true" t="shared" si="6" ref="P24:P29">O24/$O$42</f>
        <v>0.13196749689428344</v>
      </c>
      <c r="Q24" s="51">
        <v>27540</v>
      </c>
      <c r="R24" s="52">
        <f aca="true" t="shared" si="7" ref="R24:R29">Q24/$Q$42</f>
        <v>0.10265863116233688</v>
      </c>
      <c r="S24" s="51">
        <v>27540</v>
      </c>
      <c r="T24" s="52">
        <f aca="true" t="shared" si="8" ref="T24:T29">S24/$S$42</f>
        <v>0.13920497983827657</v>
      </c>
      <c r="U24" s="51">
        <v>23022.36</v>
      </c>
      <c r="V24" s="52">
        <f aca="true" t="shared" si="9" ref="V24:V29">U24/$U$42</f>
        <v>0.15387234329237154</v>
      </c>
    </row>
    <row r="25" spans="2:22" ht="15">
      <c r="B25" s="39" t="s">
        <v>8</v>
      </c>
      <c r="C25" s="28" t="s">
        <v>234</v>
      </c>
      <c r="D25" s="27">
        <f>PARAMETRI!$B$14*RENDICONTAZIONE!O25</f>
        <v>0</v>
      </c>
      <c r="E25" s="27">
        <f>PARAMETRI!$B$15*RENDICONTAZIONE!Q25</f>
        <v>0</v>
      </c>
      <c r="F25" s="27">
        <f>PARAMETRI!$B$16*RENDICONTAZIONE!S25</f>
        <v>0</v>
      </c>
      <c r="G25" s="219"/>
      <c r="H25" s="31">
        <f>'3,2_Manut_Ord'!$F$4</f>
        <v>0</v>
      </c>
      <c r="I25" s="27">
        <f>MAX(SUM(D25:F25),'3,2_Manut_Ord'!G4)</f>
        <v>0</v>
      </c>
      <c r="J25" s="30">
        <f aca="true" t="shared" si="10" ref="J25:J32">MIN(H25:I25)</f>
        <v>0</v>
      </c>
      <c r="K25" s="12"/>
      <c r="L25" s="13"/>
      <c r="M25" s="13"/>
      <c r="N25" s="13"/>
      <c r="O25" s="51">
        <v>10037.75</v>
      </c>
      <c r="P25" s="52">
        <f t="shared" si="6"/>
        <v>0.04809937334606368</v>
      </c>
      <c r="Q25" s="51">
        <v>10037.75</v>
      </c>
      <c r="R25" s="52">
        <f t="shared" si="7"/>
        <v>0.03741690903956961</v>
      </c>
      <c r="S25" s="51">
        <v>10037.75</v>
      </c>
      <c r="T25" s="52">
        <f t="shared" si="8"/>
        <v>0.0507372834557611</v>
      </c>
      <c r="U25" s="51">
        <v>8313.51</v>
      </c>
      <c r="V25" s="52">
        <f t="shared" si="9"/>
        <v>0.055564210823067825</v>
      </c>
    </row>
    <row r="26" spans="2:22" ht="25.5">
      <c r="B26" s="39" t="s">
        <v>9</v>
      </c>
      <c r="C26" s="28" t="s">
        <v>63</v>
      </c>
      <c r="D26" s="27">
        <f>PARAMETRI!$B$14*RENDICONTAZIONE!O26</f>
        <v>0</v>
      </c>
      <c r="E26" s="27">
        <f>PARAMETRI!$B$15*RENDICONTAZIONE!Q26</f>
        <v>0</v>
      </c>
      <c r="F26" s="27">
        <f>PARAMETRI!$B$16*RENDICONTAZIONE!S26</f>
        <v>0</v>
      </c>
      <c r="G26" s="219"/>
      <c r="H26" s="31">
        <f>'3,3_Utenze'!F6</f>
        <v>0</v>
      </c>
      <c r="I26" s="27">
        <f>MAX(SUM(D26:F26),'3,3_Utenze'!G6)</f>
        <v>0</v>
      </c>
      <c r="J26" s="30">
        <f t="shared" si="10"/>
        <v>0</v>
      </c>
      <c r="K26" s="14" t="s">
        <v>84</v>
      </c>
      <c r="L26" s="15"/>
      <c r="M26" s="15"/>
      <c r="N26" s="13"/>
      <c r="O26" s="51">
        <v>17030</v>
      </c>
      <c r="P26" s="52">
        <f t="shared" si="6"/>
        <v>0.0816051732792174</v>
      </c>
      <c r="Q26" s="51">
        <v>17030</v>
      </c>
      <c r="R26" s="52">
        <f t="shared" si="7"/>
        <v>0.06348135398310084</v>
      </c>
      <c r="S26" s="51">
        <v>17030</v>
      </c>
      <c r="T26" s="52">
        <f t="shared" si="8"/>
        <v>0.08608063931175926</v>
      </c>
      <c r="U26" s="51">
        <v>14360</v>
      </c>
      <c r="V26" s="52">
        <f t="shared" si="9"/>
        <v>0.09597655712439798</v>
      </c>
    </row>
    <row r="27" spans="2:22" ht="15">
      <c r="B27" s="39" t="s">
        <v>10</v>
      </c>
      <c r="C27" s="28" t="s">
        <v>64</v>
      </c>
      <c r="D27" s="27">
        <f>PARAMETRI!$B$14*RENDICONTAZIONE!O27</f>
        <v>0</v>
      </c>
      <c r="E27" s="27">
        <f>PARAMETRI!$B$15*RENDICONTAZIONE!Q27</f>
        <v>0</v>
      </c>
      <c r="F27" s="27">
        <f>PARAMETRI!$B$16*RENDICONTAZIONE!S27</f>
        <v>0</v>
      </c>
      <c r="G27" s="219"/>
      <c r="H27" s="31">
        <f>'3,4_Cancelleria'!F4</f>
        <v>0</v>
      </c>
      <c r="I27" s="27">
        <f>SUM(D27:F27)</f>
        <v>0</v>
      </c>
      <c r="J27" s="30">
        <f t="shared" si="10"/>
        <v>0</v>
      </c>
      <c r="K27" s="12"/>
      <c r="L27" s="13"/>
      <c r="M27" s="13"/>
      <c r="N27" s="13"/>
      <c r="O27" s="51">
        <v>100</v>
      </c>
      <c r="P27" s="52">
        <f t="shared" si="6"/>
        <v>0.00047918481079986725</v>
      </c>
      <c r="Q27" s="51">
        <v>100</v>
      </c>
      <c r="R27" s="52">
        <f t="shared" si="7"/>
        <v>0.0003727619141697055</v>
      </c>
      <c r="S27" s="51">
        <v>100</v>
      </c>
      <c r="T27" s="52">
        <f t="shared" si="8"/>
        <v>0.0005054647052951218</v>
      </c>
      <c r="U27" s="51">
        <v>100</v>
      </c>
      <c r="V27" s="52">
        <f t="shared" si="9"/>
        <v>0.0006683604256573675</v>
      </c>
    </row>
    <row r="28" spans="2:22" ht="15">
      <c r="B28" s="39" t="s">
        <v>11</v>
      </c>
      <c r="C28" s="28" t="s">
        <v>3</v>
      </c>
      <c r="D28" s="27">
        <f>PARAMETRI!$B$14*RENDICONTAZIONE!O28</f>
        <v>0</v>
      </c>
      <c r="E28" s="27">
        <f>PARAMETRI!$B$15*RENDICONTAZIONE!Q28</f>
        <v>0</v>
      </c>
      <c r="F28" s="27">
        <f>PARAMETRI!$B$16*RENDICONTAZIONE!S28</f>
        <v>0</v>
      </c>
      <c r="G28" s="219"/>
      <c r="H28" s="31">
        <f>'3,5_Privacy'!$F$4</f>
        <v>0</v>
      </c>
      <c r="I28" s="27">
        <f>SUM(D28:F28)</f>
        <v>0</v>
      </c>
      <c r="J28" s="30">
        <f t="shared" si="10"/>
        <v>0</v>
      </c>
      <c r="K28" s="12"/>
      <c r="L28" s="13"/>
      <c r="M28" s="13"/>
      <c r="N28" s="13"/>
      <c r="O28" s="51">
        <v>200</v>
      </c>
      <c r="P28" s="52">
        <f t="shared" si="6"/>
        <v>0.0009583696215997345</v>
      </c>
      <c r="Q28" s="51">
        <v>200</v>
      </c>
      <c r="R28" s="52">
        <f t="shared" si="7"/>
        <v>0.000745523828339411</v>
      </c>
      <c r="S28" s="51">
        <v>200</v>
      </c>
      <c r="T28" s="52">
        <f t="shared" si="8"/>
        <v>0.0010109294105902437</v>
      </c>
      <c r="U28" s="51">
        <v>200</v>
      </c>
      <c r="V28" s="52">
        <f t="shared" si="9"/>
        <v>0.001336720851314735</v>
      </c>
    </row>
    <row r="29" spans="2:22" ht="15">
      <c r="B29" s="39" t="s">
        <v>12</v>
      </c>
      <c r="C29" s="28" t="s">
        <v>65</v>
      </c>
      <c r="D29" s="27">
        <f>PARAMETRI!$B$14*RENDICONTAZIONE!O29</f>
        <v>0</v>
      </c>
      <c r="E29" s="27">
        <f>PARAMETRI!$B$15*RENDICONTAZIONE!Q29</f>
        <v>0</v>
      </c>
      <c r="F29" s="27">
        <f>PARAMETRI!$B$16*RENDICONTAZIONE!S29</f>
        <v>0</v>
      </c>
      <c r="G29" s="219"/>
      <c r="H29" s="31">
        <f>'3,6_ServiziTerzi'!$F$4</f>
        <v>0</v>
      </c>
      <c r="I29" s="27">
        <f>SUM(D29:F29)</f>
        <v>0</v>
      </c>
      <c r="J29" s="30">
        <f>MIN(H29:I29)</f>
        <v>0</v>
      </c>
      <c r="K29" s="12"/>
      <c r="L29" s="13"/>
      <c r="M29" s="13"/>
      <c r="N29" s="13"/>
      <c r="O29" s="51">
        <v>500</v>
      </c>
      <c r="P29" s="52">
        <f t="shared" si="6"/>
        <v>0.0023959240539993365</v>
      </c>
      <c r="Q29" s="51">
        <v>500</v>
      </c>
      <c r="R29" s="52">
        <f t="shared" si="7"/>
        <v>0.0018638095708485272</v>
      </c>
      <c r="S29" s="51">
        <v>500</v>
      </c>
      <c r="T29" s="52">
        <f t="shared" si="8"/>
        <v>0.0025273235264756094</v>
      </c>
      <c r="U29" s="51">
        <v>500</v>
      </c>
      <c r="V29" s="52">
        <f t="shared" si="9"/>
        <v>0.003341802128286838</v>
      </c>
    </row>
    <row r="30" spans="2:22" ht="15">
      <c r="B30" s="39" t="s">
        <v>13</v>
      </c>
      <c r="C30" s="28" t="s">
        <v>66</v>
      </c>
      <c r="D30" s="29" t="s">
        <v>83</v>
      </c>
      <c r="E30" s="29" t="s">
        <v>83</v>
      </c>
      <c r="F30" s="29" t="s">
        <v>83</v>
      </c>
      <c r="G30" s="219"/>
      <c r="H30" s="31">
        <f>'3,7_Tasse'!$F$4</f>
        <v>0</v>
      </c>
      <c r="I30" s="29" t="s">
        <v>83</v>
      </c>
      <c r="J30" s="30">
        <f>MIN(H30:I30)</f>
        <v>0</v>
      </c>
      <c r="K30" s="12"/>
      <c r="L30" s="13"/>
      <c r="M30" s="13"/>
      <c r="N30" s="13"/>
      <c r="O30" s="55" t="s">
        <v>77</v>
      </c>
      <c r="P30" s="55"/>
      <c r="Q30" s="55" t="s">
        <v>77</v>
      </c>
      <c r="R30" s="55"/>
      <c r="S30" s="55" t="s">
        <v>77</v>
      </c>
      <c r="T30" s="55"/>
      <c r="U30" s="55" t="s">
        <v>77</v>
      </c>
      <c r="V30" s="55"/>
    </row>
    <row r="31" spans="2:22" ht="15">
      <c r="B31" s="39" t="s">
        <v>14</v>
      </c>
      <c r="C31" s="28" t="s">
        <v>5</v>
      </c>
      <c r="D31" s="27">
        <f>PARAMETRI!$B$14*RENDICONTAZIONE!O31</f>
        <v>0</v>
      </c>
      <c r="E31" s="27">
        <f>PARAMETRI!$B$15*RENDICONTAZIONE!Q31</f>
        <v>0</v>
      </c>
      <c r="F31" s="27">
        <f>PARAMETRI!$B$16*RENDICONTAZIONE!S31</f>
        <v>0</v>
      </c>
      <c r="G31" s="219"/>
      <c r="H31" s="31">
        <f>'3,8_Amm_Hardware'!$H$4</f>
        <v>0</v>
      </c>
      <c r="I31" s="27">
        <f>SUM(D31:F31)</f>
        <v>0</v>
      </c>
      <c r="J31" s="30">
        <f>MIN(H31:I31)</f>
        <v>0</v>
      </c>
      <c r="K31" s="12"/>
      <c r="L31" s="13"/>
      <c r="M31" s="13"/>
      <c r="N31" s="13"/>
      <c r="O31" s="51">
        <v>150</v>
      </c>
      <c r="P31" s="52">
        <f>O31/$O$42</f>
        <v>0.0007187772161998009</v>
      </c>
      <c r="Q31" s="51">
        <v>150</v>
      </c>
      <c r="R31" s="52">
        <f>Q31/$Q$42</f>
        <v>0.0005591428712545582</v>
      </c>
      <c r="S31" s="51">
        <v>150</v>
      </c>
      <c r="T31" s="52">
        <f>S31/$S$42</f>
        <v>0.0007581970579426828</v>
      </c>
      <c r="U31" s="51">
        <v>150</v>
      </c>
      <c r="V31" s="52">
        <f>U31/$U$42</f>
        <v>0.0010025406384860515</v>
      </c>
    </row>
    <row r="32" spans="2:22" ht="15">
      <c r="B32" s="39" t="s">
        <v>15</v>
      </c>
      <c r="C32" s="28" t="s">
        <v>6</v>
      </c>
      <c r="D32" s="27">
        <f>PARAMETRI!$B$14*RENDICONTAZIONE!O32</f>
        <v>0</v>
      </c>
      <c r="E32" s="27">
        <f>PARAMETRI!$B$15*RENDICONTAZIONE!Q32</f>
        <v>0</v>
      </c>
      <c r="F32" s="27">
        <f>PARAMETRI!$B$16*RENDICONTAZIONE!S32</f>
        <v>0</v>
      </c>
      <c r="G32" s="219"/>
      <c r="H32" s="31">
        <f>'3,9_Amm_Software'!$H$4</f>
        <v>0</v>
      </c>
      <c r="I32" s="27">
        <f>SUM(D32:F32)</f>
        <v>0</v>
      </c>
      <c r="J32" s="30">
        <f t="shared" si="10"/>
        <v>0</v>
      </c>
      <c r="K32" s="12"/>
      <c r="L32" s="13"/>
      <c r="M32" s="13"/>
      <c r="N32" s="13"/>
      <c r="O32" s="51">
        <v>150</v>
      </c>
      <c r="P32" s="52">
        <f>O32/$O$42</f>
        <v>0.0007187772161998009</v>
      </c>
      <c r="Q32" s="51">
        <v>150</v>
      </c>
      <c r="R32" s="52">
        <f>Q32/$Q$42</f>
        <v>0.0005591428712545582</v>
      </c>
      <c r="S32" s="51">
        <v>150</v>
      </c>
      <c r="T32" s="52">
        <f>S32/$S$42</f>
        <v>0.0007581970579426828</v>
      </c>
      <c r="U32" s="51">
        <v>150</v>
      </c>
      <c r="V32" s="52">
        <f>U32/$U$42</f>
        <v>0.0010025406384860515</v>
      </c>
    </row>
    <row r="33" spans="2:22" ht="25.5" customHeight="1">
      <c r="B33" s="40">
        <v>4</v>
      </c>
      <c r="C33" s="34" t="s">
        <v>4</v>
      </c>
      <c r="D33" s="36"/>
      <c r="E33" s="35"/>
      <c r="F33" s="35"/>
      <c r="G33" s="219"/>
      <c r="H33" s="37">
        <f>SUM(H34:H40)</f>
        <v>0</v>
      </c>
      <c r="I33" s="37">
        <f>SUM(I34:I40)</f>
        <v>0</v>
      </c>
      <c r="J33" s="38">
        <f>MIN(H33:I33)</f>
        <v>0</v>
      </c>
      <c r="K33" s="10" t="e">
        <f>(I33/J33)-1</f>
        <v>#DIV/0!</v>
      </c>
      <c r="L33" s="16">
        <f>I33-J33</f>
        <v>0</v>
      </c>
      <c r="M33" s="16">
        <f>J33*0.05</f>
        <v>0</v>
      </c>
      <c r="N33" s="11">
        <f>IF(I33-H33&gt;0,I33-H33,IF(SUM(PARAMETRI!B14:B16)&gt;0,RENDICONTAZIONE!N23+RENDICONTAZIONE!N17+RENDICONTAZIONE!N4,0))</f>
        <v>0</v>
      </c>
      <c r="O33" s="38"/>
      <c r="P33" s="38"/>
      <c r="Q33" s="38"/>
      <c r="R33" s="38"/>
      <c r="S33" s="38"/>
      <c r="T33" s="38"/>
      <c r="U33" s="38"/>
      <c r="V33" s="38"/>
    </row>
    <row r="34" spans="2:22" ht="15">
      <c r="B34" s="39" t="s">
        <v>16</v>
      </c>
      <c r="C34" s="28" t="s">
        <v>67</v>
      </c>
      <c r="D34" s="27">
        <f>PARAMETRI!$B$14*RENDICONTAZIONE!O34</f>
        <v>0</v>
      </c>
      <c r="E34" s="27">
        <f>PARAMETRI!$B$15*RENDICONTAZIONE!Q34</f>
        <v>0</v>
      </c>
      <c r="F34" s="27">
        <f>PARAMETRI!$B$16*RENDICONTAZIONE!S34</f>
        <v>0</v>
      </c>
      <c r="G34" s="219"/>
      <c r="H34" s="31">
        <f>'4,1_Pers_Dip_Ope'!F4</f>
        <v>0</v>
      </c>
      <c r="I34" s="174">
        <f>SUM(D34:F34)</f>
        <v>0</v>
      </c>
      <c r="J34" s="30">
        <f>MIN(H34:I34)</f>
        <v>0</v>
      </c>
      <c r="K34" s="12"/>
      <c r="L34" s="13"/>
      <c r="M34" s="13"/>
      <c r="N34" s="13"/>
      <c r="O34" s="51">
        <v>68000</v>
      </c>
      <c r="P34" s="52">
        <f aca="true" t="shared" si="11" ref="P34:P40">O34/$O$42</f>
        <v>0.32584567134390974</v>
      </c>
      <c r="Q34" s="51">
        <v>136000</v>
      </c>
      <c r="R34" s="52">
        <f aca="true" t="shared" si="12" ref="R34:R40">Q34/$Q$42</f>
        <v>0.5069562032707994</v>
      </c>
      <c r="S34" s="51">
        <v>68000</v>
      </c>
      <c r="T34" s="52">
        <f aca="true" t="shared" si="13" ref="T34:T40">S34/$S$42</f>
        <v>0.3437159996006829</v>
      </c>
      <c r="U34" s="51">
        <v>37400</v>
      </c>
      <c r="V34" s="52">
        <f aca="true" t="shared" si="14" ref="V34:V40">U34/$U$42</f>
        <v>0.2499667991958555</v>
      </c>
    </row>
    <row r="35" spans="2:22" ht="15">
      <c r="B35" s="39" t="s">
        <v>17</v>
      </c>
      <c r="C35" s="28" t="s">
        <v>68</v>
      </c>
      <c r="D35" s="27">
        <f>PARAMETRI!$B$14*RENDICONTAZIONE!O35</f>
        <v>0</v>
      </c>
      <c r="E35" s="27">
        <f>PARAMETRI!$B$15*RENDICONTAZIONE!Q35</f>
        <v>0</v>
      </c>
      <c r="F35" s="27">
        <f>PARAMETRI!$B$16*RENDICONTAZIONE!S35</f>
        <v>0</v>
      </c>
      <c r="G35" s="219"/>
      <c r="H35" s="31">
        <f>'4,2_Per_Amm'!F4</f>
        <v>0</v>
      </c>
      <c r="I35" s="174">
        <f>'4,2_Per_Amm'!G4</f>
        <v>0</v>
      </c>
      <c r="J35" s="30">
        <f aca="true" t="shared" si="15" ref="J35:J40">MIN(H35:I35)</f>
        <v>0</v>
      </c>
      <c r="K35" s="13"/>
      <c r="L35" s="13"/>
      <c r="M35" s="13"/>
      <c r="N35" s="13"/>
      <c r="O35" s="51">
        <v>27300</v>
      </c>
      <c r="P35" s="52">
        <f t="shared" si="11"/>
        <v>0.13081745334836375</v>
      </c>
      <c r="Q35" s="51">
        <v>27300</v>
      </c>
      <c r="R35" s="52">
        <f t="shared" si="12"/>
        <v>0.10176400256832958</v>
      </c>
      <c r="S35" s="51">
        <v>27300</v>
      </c>
      <c r="T35" s="52">
        <f t="shared" si="13"/>
        <v>0.13799186454556828</v>
      </c>
      <c r="U35" s="51">
        <v>27300</v>
      </c>
      <c r="V35" s="52">
        <f t="shared" si="14"/>
        <v>0.18246239620446136</v>
      </c>
    </row>
    <row r="36" spans="2:22" ht="15">
      <c r="B36" s="39" t="s">
        <v>18</v>
      </c>
      <c r="C36" s="28" t="s">
        <v>69</v>
      </c>
      <c r="D36" s="27">
        <f>PARAMETRI!$B$14*RENDICONTAZIONE!O36</f>
        <v>0</v>
      </c>
      <c r="E36" s="27">
        <f>PARAMETRI!$B$15*RENDICONTAZIONE!Q36</f>
        <v>0</v>
      </c>
      <c r="F36" s="27">
        <f>PARAMETRI!$B$16*RENDICONTAZIONE!S36</f>
        <v>0</v>
      </c>
      <c r="G36" s="219"/>
      <c r="H36" s="31">
        <f>'4,3_Divise'!$F$4</f>
        <v>0</v>
      </c>
      <c r="I36" s="27">
        <f>SUM(D36:F36)</f>
        <v>0</v>
      </c>
      <c r="J36" s="30">
        <f t="shared" si="15"/>
        <v>0</v>
      </c>
      <c r="K36" s="13"/>
      <c r="L36" s="13"/>
      <c r="M36" s="13"/>
      <c r="N36" s="13"/>
      <c r="O36" s="51">
        <v>2100</v>
      </c>
      <c r="P36" s="52">
        <f t="shared" si="11"/>
        <v>0.010062881026797213</v>
      </c>
      <c r="Q36" s="51">
        <v>4200</v>
      </c>
      <c r="R36" s="52">
        <f t="shared" si="12"/>
        <v>0.01565600039512763</v>
      </c>
      <c r="S36" s="51">
        <v>2100</v>
      </c>
      <c r="T36" s="52">
        <f t="shared" si="13"/>
        <v>0.010614758811197559</v>
      </c>
      <c r="U36" s="51">
        <v>4200</v>
      </c>
      <c r="V36" s="52">
        <f t="shared" si="14"/>
        <v>0.02807113787760944</v>
      </c>
    </row>
    <row r="37" spans="2:22" ht="15">
      <c r="B37" s="39" t="s">
        <v>19</v>
      </c>
      <c r="C37" s="28" t="s">
        <v>70</v>
      </c>
      <c r="D37" s="27">
        <f>PARAMETRI!$B$14*RENDICONTAZIONE!O37</f>
        <v>0</v>
      </c>
      <c r="E37" s="27">
        <f>PARAMETRI!$B$15*RENDICONTAZIONE!Q37</f>
        <v>0</v>
      </c>
      <c r="F37" s="27">
        <f>PARAMETRI!$B$16*RENDICONTAZIONE!S37</f>
        <v>0</v>
      </c>
      <c r="G37" s="219"/>
      <c r="H37" s="31">
        <f>'4,4_Assicur'!$I$4</f>
        <v>0</v>
      </c>
      <c r="I37" s="27">
        <f>SUM(D37:F37)</f>
        <v>0</v>
      </c>
      <c r="J37" s="30">
        <f t="shared" si="15"/>
        <v>0</v>
      </c>
      <c r="K37" s="13"/>
      <c r="L37" s="13"/>
      <c r="M37" s="13"/>
      <c r="N37" s="13"/>
      <c r="O37" s="51">
        <v>1750</v>
      </c>
      <c r="P37" s="52">
        <f t="shared" si="11"/>
        <v>0.008385734188997677</v>
      </c>
      <c r="Q37" s="51">
        <v>1750</v>
      </c>
      <c r="R37" s="52">
        <f t="shared" si="12"/>
        <v>0.006523333497969845</v>
      </c>
      <c r="S37" s="51">
        <v>1750</v>
      </c>
      <c r="T37" s="52">
        <f t="shared" si="13"/>
        <v>0.008845632342664634</v>
      </c>
      <c r="U37" s="51">
        <v>1750</v>
      </c>
      <c r="V37" s="52">
        <f t="shared" si="14"/>
        <v>0.011696307449003933</v>
      </c>
    </row>
    <row r="38" spans="2:22" ht="15">
      <c r="B38" s="39" t="s">
        <v>20</v>
      </c>
      <c r="C38" s="28" t="s">
        <v>71</v>
      </c>
      <c r="D38" s="27">
        <f>PARAMETRI!$B$14*RENDICONTAZIONE!O38</f>
        <v>0</v>
      </c>
      <c r="E38" s="27">
        <f>PARAMETRI!$B$15*RENDICONTAZIONE!Q38</f>
        <v>0</v>
      </c>
      <c r="F38" s="27">
        <f>PARAMETRI!$B$16*RENDICONTAZIONE!S38</f>
        <v>0</v>
      </c>
      <c r="G38" s="219"/>
      <c r="H38" s="31">
        <f>'4,5_Accertamenti'!$F$4</f>
        <v>0</v>
      </c>
      <c r="I38" s="27">
        <f>SUM(D38:F38)</f>
        <v>0</v>
      </c>
      <c r="J38" s="30">
        <f t="shared" si="15"/>
        <v>0</v>
      </c>
      <c r="K38" s="13"/>
      <c r="L38" s="13"/>
      <c r="M38" s="13"/>
      <c r="N38" s="13"/>
      <c r="O38" s="51">
        <v>300</v>
      </c>
      <c r="P38" s="52">
        <f t="shared" si="11"/>
        <v>0.0014375544323996018</v>
      </c>
      <c r="Q38" s="51">
        <v>300</v>
      </c>
      <c r="R38" s="52">
        <f t="shared" si="12"/>
        <v>0.0011182857425091164</v>
      </c>
      <c r="S38" s="51">
        <v>300</v>
      </c>
      <c r="T38" s="52">
        <f t="shared" si="13"/>
        <v>0.0015163941158853657</v>
      </c>
      <c r="U38" s="51">
        <v>300</v>
      </c>
      <c r="V38" s="52">
        <f t="shared" si="14"/>
        <v>0.002005081276972103</v>
      </c>
    </row>
    <row r="39" spans="2:22" ht="15">
      <c r="B39" s="39" t="s">
        <v>21</v>
      </c>
      <c r="C39" s="28" t="s">
        <v>72</v>
      </c>
      <c r="D39" s="27">
        <f>PARAMETRI!$B$14*RENDICONTAZIONE!O39</f>
        <v>0</v>
      </c>
      <c r="E39" s="27">
        <f>PARAMETRI!$B$15*RENDICONTAZIONE!Q39</f>
        <v>0</v>
      </c>
      <c r="F39" s="27">
        <f>PARAMETRI!$B$16*RENDICONTAZIONE!S39</f>
        <v>0</v>
      </c>
      <c r="G39" s="219"/>
      <c r="H39" s="31">
        <f>'4,6_Formazione'!$F$4</f>
        <v>0</v>
      </c>
      <c r="I39" s="27">
        <f>SUM(D39:F39)</f>
        <v>0</v>
      </c>
      <c r="J39" s="30">
        <f t="shared" si="15"/>
        <v>0</v>
      </c>
      <c r="K39" s="13"/>
      <c r="L39" s="13"/>
      <c r="M39" s="13"/>
      <c r="N39" s="13"/>
      <c r="O39" s="51">
        <v>250</v>
      </c>
      <c r="P39" s="52">
        <f t="shared" si="11"/>
        <v>0.0011979620269996682</v>
      </c>
      <c r="Q39" s="51">
        <v>250</v>
      </c>
      <c r="R39" s="52">
        <f t="shared" si="12"/>
        <v>0.0009319047854242636</v>
      </c>
      <c r="S39" s="51">
        <v>250</v>
      </c>
      <c r="T39" s="52">
        <f t="shared" si="13"/>
        <v>0.0012636617632378047</v>
      </c>
      <c r="U39" s="51">
        <v>250</v>
      </c>
      <c r="V39" s="52">
        <f t="shared" si="14"/>
        <v>0.001670901064143419</v>
      </c>
    </row>
    <row r="40" spans="2:22" ht="15">
      <c r="B40" s="39" t="s">
        <v>22</v>
      </c>
      <c r="C40" s="28" t="s">
        <v>73</v>
      </c>
      <c r="D40" s="27">
        <f>PARAMETRI!$B$14*RENDICONTAZIONE!O40</f>
        <v>0</v>
      </c>
      <c r="E40" s="27">
        <f>PARAMETRI!$B$15*RENDICONTAZIONE!Q40</f>
        <v>0</v>
      </c>
      <c r="F40" s="27">
        <f>PARAMETRI!$B$16*RENDICONTAZIONE!S40</f>
        <v>0</v>
      </c>
      <c r="G40" s="220"/>
      <c r="H40" s="31">
        <f>'4,7_Lavoro_Autonomo'!$F$4</f>
        <v>0</v>
      </c>
      <c r="I40" s="27">
        <f>450*SUM(PARAMETRI!B14:B16)*2+(RENDICONTAZIONE!I34+RENDICONTAZIONE!I35)/100</f>
        <v>0</v>
      </c>
      <c r="J40" s="30">
        <f t="shared" si="15"/>
        <v>0</v>
      </c>
      <c r="K40" s="13"/>
      <c r="L40" s="13"/>
      <c r="M40" s="13"/>
      <c r="N40" s="13"/>
      <c r="O40" s="51">
        <v>1530</v>
      </c>
      <c r="P40" s="52">
        <f t="shared" si="11"/>
        <v>0.007331527605237969</v>
      </c>
      <c r="Q40" s="51">
        <v>2210</v>
      </c>
      <c r="R40" s="52">
        <f t="shared" si="12"/>
        <v>0.00823803830315049</v>
      </c>
      <c r="S40" s="51">
        <v>1530</v>
      </c>
      <c r="T40" s="52">
        <f t="shared" si="13"/>
        <v>0.007733609991015365</v>
      </c>
      <c r="U40" s="51">
        <v>1224</v>
      </c>
      <c r="V40" s="52">
        <f t="shared" si="14"/>
        <v>0.008180731610046179</v>
      </c>
    </row>
    <row r="41" spans="2:22" s="50" customFormat="1" ht="15">
      <c r="B41" s="44"/>
      <c r="C41" s="45"/>
      <c r="D41" s="46"/>
      <c r="E41" s="46"/>
      <c r="F41" s="46"/>
      <c r="G41" s="46"/>
      <c r="H41" s="47"/>
      <c r="I41" s="46"/>
      <c r="J41" s="48"/>
      <c r="K41" s="49"/>
      <c r="L41" s="49"/>
      <c r="M41" s="49"/>
      <c r="N41" s="49"/>
      <c r="O41" s="42"/>
      <c r="P41" s="43"/>
      <c r="Q41" s="42"/>
      <c r="R41" s="43"/>
      <c r="S41" s="42"/>
      <c r="T41" s="43"/>
      <c r="U41" s="42"/>
      <c r="V41" s="43"/>
    </row>
    <row r="42" spans="2:22" ht="27" customHeight="1">
      <c r="B42" s="214" t="s">
        <v>133</v>
      </c>
      <c r="C42" s="215"/>
      <c r="D42" s="215"/>
      <c r="E42" s="215"/>
      <c r="F42" s="215"/>
      <c r="G42" s="216"/>
      <c r="H42" s="53">
        <f>H33+H23+H17+H4</f>
        <v>0</v>
      </c>
      <c r="I42" s="53">
        <f>(PARAMETRI!G14*PARAMETRI!B15)+(PARAMETRI!G15*PARAMETRI!B14)+(PARAMETRI!G16*PARAMETRI!B16)+H9+H10+H30</f>
        <v>0</v>
      </c>
      <c r="J42" s="54">
        <f>MIN(MIN(I42,H42),J33+J23+J17+J4+N33)</f>
        <v>0</v>
      </c>
      <c r="K42" s="10" t="e">
        <f>(I42/J42)-1</f>
        <v>#DIV/0!</v>
      </c>
      <c r="L42" s="16">
        <f>I42-J42</f>
        <v>0</v>
      </c>
      <c r="M42" s="16">
        <f>J42*0.05</f>
        <v>0</v>
      </c>
      <c r="N42" s="11"/>
      <c r="O42" s="38">
        <f>SUM(O5:O40)-O13-O14</f>
        <v>208687.75</v>
      </c>
      <c r="P42" s="38"/>
      <c r="Q42" s="38">
        <f>SUM(Q5:Q40)-Q13-Q14</f>
        <v>268267.75</v>
      </c>
      <c r="R42" s="38"/>
      <c r="S42" s="38">
        <f>SUM(S5:S40)-S13-S14</f>
        <v>197837.75</v>
      </c>
      <c r="T42" s="38"/>
      <c r="U42" s="38">
        <f>SUM(U5:U40)-U13-U14</f>
        <v>149619.87</v>
      </c>
      <c r="V42" s="38"/>
    </row>
  </sheetData>
  <sheetProtection/>
  <mergeCells count="13">
    <mergeCell ref="B1:J1"/>
    <mergeCell ref="B2:B3"/>
    <mergeCell ref="C2:C3"/>
    <mergeCell ref="J2:J3"/>
    <mergeCell ref="O2:V2"/>
    <mergeCell ref="B42:G42"/>
    <mergeCell ref="U3:V3"/>
    <mergeCell ref="O3:P3"/>
    <mergeCell ref="Q3:R3"/>
    <mergeCell ref="S3:T3"/>
    <mergeCell ref="H2:H3"/>
    <mergeCell ref="I2:I3"/>
    <mergeCell ref="G2:G40"/>
  </mergeCells>
  <printOptions horizontalCentered="1"/>
  <pageMargins left="0.25" right="0.25" top="0.75" bottom="0.75" header="0.3" footer="0.3"/>
  <pageSetup fitToHeight="1" fitToWidth="1" horizontalDpi="1200" verticalDpi="1200" orientation="landscape" paperSize="9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4" width="16.8515625" style="0" customWidth="1"/>
    <col min="5" max="5" width="16.8515625" style="69" customWidth="1"/>
    <col min="6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125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190</v>
      </c>
      <c r="D4" s="20" t="s">
        <v>191</v>
      </c>
      <c r="E4" s="171" t="s">
        <v>26</v>
      </c>
      <c r="F4" s="26">
        <f>SUM(E:E)</f>
        <v>0</v>
      </c>
    </row>
    <row r="5" spans="1:5" ht="12.75">
      <c r="A5" s="5"/>
      <c r="B5" s="21"/>
      <c r="C5" s="22"/>
      <c r="D5" s="23"/>
      <c r="E5" s="172">
        <v>0</v>
      </c>
    </row>
    <row r="6" spans="2:5" ht="12.75">
      <c r="B6" s="2"/>
      <c r="C6" s="2"/>
      <c r="D6" s="2"/>
      <c r="E6" s="175">
        <v>0</v>
      </c>
    </row>
    <row r="7" spans="2:5" ht="12.75">
      <c r="B7" s="21"/>
      <c r="C7" s="22"/>
      <c r="D7" s="23"/>
      <c r="E7" s="172">
        <v>0</v>
      </c>
    </row>
    <row r="8" spans="2:5" ht="12.75">
      <c r="B8" s="2"/>
      <c r="C8" s="2"/>
      <c r="D8" s="2"/>
      <c r="E8" s="175">
        <v>0</v>
      </c>
    </row>
    <row r="9" spans="2:5" ht="12.75">
      <c r="B9" s="21"/>
      <c r="C9" s="22"/>
      <c r="D9" s="23"/>
      <c r="E9" s="172">
        <v>0</v>
      </c>
    </row>
    <row r="10" spans="2:5" ht="12.75">
      <c r="B10" s="2"/>
      <c r="C10" s="2"/>
      <c r="D10" s="2"/>
      <c r="E10" s="175">
        <v>0</v>
      </c>
    </row>
    <row r="11" spans="2:5" ht="12.75">
      <c r="B11" s="21"/>
      <c r="C11" s="22"/>
      <c r="D11" s="23"/>
      <c r="E11" s="172">
        <v>0</v>
      </c>
    </row>
    <row r="12" spans="2:5" ht="12.75">
      <c r="B12" s="2"/>
      <c r="C12" s="2"/>
      <c r="D12" s="2"/>
      <c r="E12" s="175">
        <v>0</v>
      </c>
    </row>
    <row r="13" spans="2:5" ht="12.75">
      <c r="B13" s="21"/>
      <c r="C13" s="22"/>
      <c r="D13" s="23"/>
      <c r="E13" s="172">
        <v>0</v>
      </c>
    </row>
    <row r="14" spans="2:5" ht="12.75">
      <c r="B14" s="2"/>
      <c r="C14" s="2"/>
      <c r="D14" s="2"/>
      <c r="E14" s="175">
        <v>0</v>
      </c>
    </row>
    <row r="15" spans="2:5" ht="12.75">
      <c r="B15" s="21"/>
      <c r="C15" s="22"/>
      <c r="D15" s="23"/>
      <c r="E15" s="172">
        <v>0</v>
      </c>
    </row>
    <row r="16" spans="2:5" ht="12.75">
      <c r="B16" s="2"/>
      <c r="C16" s="2"/>
      <c r="D16" s="2"/>
      <c r="E16" s="175">
        <v>0</v>
      </c>
    </row>
    <row r="17" spans="2:5" ht="12.75">
      <c r="B17" s="21"/>
      <c r="C17" s="22"/>
      <c r="D17" s="23"/>
      <c r="E17" s="172">
        <v>0</v>
      </c>
    </row>
    <row r="18" spans="2:5" ht="12.75">
      <c r="B18" s="2"/>
      <c r="C18" s="2"/>
      <c r="D18" s="2"/>
      <c r="E18" s="175">
        <v>0</v>
      </c>
    </row>
    <row r="19" spans="2:5" ht="12.75">
      <c r="B19" s="21"/>
      <c r="C19" s="22"/>
      <c r="D19" s="23"/>
      <c r="E19" s="172">
        <v>0</v>
      </c>
    </row>
    <row r="20" spans="2:5" ht="12.75">
      <c r="B20" s="2"/>
      <c r="C20" s="2"/>
      <c r="D20" s="2"/>
      <c r="E20" s="175">
        <v>0</v>
      </c>
    </row>
    <row r="21" spans="2:5" ht="12.75">
      <c r="B21" s="21"/>
      <c r="C21" s="22"/>
      <c r="D21" s="23"/>
      <c r="E21" s="172">
        <v>0</v>
      </c>
    </row>
    <row r="22" spans="2:5" ht="12.75">
      <c r="B22" s="2"/>
      <c r="C22" s="2"/>
      <c r="D22" s="2"/>
      <c r="E22" s="175">
        <v>0</v>
      </c>
    </row>
    <row r="23" spans="2:5" ht="12.75">
      <c r="B23" s="21"/>
      <c r="C23" s="22"/>
      <c r="D23" s="23"/>
      <c r="E23" s="172">
        <v>0</v>
      </c>
    </row>
    <row r="24" spans="2:5" ht="12.75">
      <c r="B24" s="2"/>
      <c r="C24" s="2"/>
      <c r="D24" s="2"/>
      <c r="E24" s="175">
        <v>0</v>
      </c>
    </row>
    <row r="25" spans="2:5" ht="12.75">
      <c r="B25" s="21"/>
      <c r="C25" s="22"/>
      <c r="D25" s="23"/>
      <c r="E25" s="172">
        <v>0</v>
      </c>
    </row>
    <row r="26" spans="2:5" ht="12.75">
      <c r="B26" s="2"/>
      <c r="C26" s="2"/>
      <c r="D26" s="2"/>
      <c r="E26" s="175">
        <v>0</v>
      </c>
    </row>
    <row r="27" spans="2:5" ht="12.75">
      <c r="B27" s="21"/>
      <c r="C27" s="22"/>
      <c r="D27" s="23"/>
      <c r="E27" s="172">
        <v>0</v>
      </c>
    </row>
    <row r="28" spans="2:5" ht="12.75">
      <c r="B28" s="2"/>
      <c r="C28" s="2"/>
      <c r="D28" s="2"/>
      <c r="E28" s="175">
        <v>0</v>
      </c>
    </row>
    <row r="29" spans="2:5" ht="12.75">
      <c r="B29" s="21"/>
      <c r="C29" s="22"/>
      <c r="D29" s="23"/>
      <c r="E29" s="172">
        <v>0</v>
      </c>
    </row>
    <row r="30" spans="2:5" ht="12.75">
      <c r="B30" s="2"/>
      <c r="C30" s="2"/>
      <c r="D30" s="2"/>
      <c r="E30" s="173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0.7109375" style="0" customWidth="1"/>
    <col min="2" max="6" width="16.8515625" style="0" customWidth="1"/>
    <col min="7" max="7" width="11.421875" style="0" customWidth="1"/>
    <col min="8" max="8" width="15.00390625" style="0" bestFit="1" customWidth="1"/>
  </cols>
  <sheetData>
    <row r="2" spans="2:6" ht="15.75">
      <c r="B2" s="235" t="s">
        <v>164</v>
      </c>
      <c r="C2" s="236"/>
      <c r="D2" s="236"/>
      <c r="E2" s="236"/>
      <c r="F2" s="237"/>
    </row>
    <row r="3" spans="2:8" ht="15.75">
      <c r="B3" s="209" t="s">
        <v>124</v>
      </c>
      <c r="C3" s="238"/>
      <c r="D3" s="238"/>
      <c r="E3" s="210"/>
      <c r="F3" s="93" t="s">
        <v>102</v>
      </c>
      <c r="G3" s="93" t="s">
        <v>204</v>
      </c>
      <c r="H3" s="93" t="s">
        <v>148</v>
      </c>
    </row>
    <row r="4" spans="1:8" ht="25.5">
      <c r="A4" s="77" t="s">
        <v>160</v>
      </c>
      <c r="B4" s="19" t="s">
        <v>100</v>
      </c>
      <c r="C4" s="20" t="s">
        <v>190</v>
      </c>
      <c r="D4" s="20" t="s">
        <v>191</v>
      </c>
      <c r="E4" s="24" t="s">
        <v>26</v>
      </c>
      <c r="F4" s="100">
        <f>SUM(E:E)</f>
        <v>0</v>
      </c>
      <c r="G4" s="100">
        <f>(27300/5*PARAMETRI!B13/2500)</f>
        <v>0</v>
      </c>
      <c r="H4" s="165">
        <f>MIN(F4:G4)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2" width="18.28125" style="0" customWidth="1"/>
    <col min="3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123</v>
      </c>
      <c r="C3" s="201"/>
      <c r="D3" s="201"/>
      <c r="E3" s="209"/>
      <c r="F3" s="25" t="s">
        <v>102</v>
      </c>
    </row>
    <row r="4" spans="1:6" ht="12.7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40.7109375" style="86" customWidth="1"/>
    <col min="2" max="2" width="19.421875" style="86" customWidth="1"/>
    <col min="3" max="3" width="8.28125" style="86" bestFit="1" customWidth="1"/>
    <col min="4" max="4" width="10.140625" style="86" bestFit="1" customWidth="1"/>
    <col min="5" max="5" width="10.421875" style="86" bestFit="1" customWidth="1"/>
    <col min="6" max="6" width="10.8515625" style="90" bestFit="1" customWidth="1"/>
    <col min="7" max="7" width="11.140625" style="86" bestFit="1" customWidth="1"/>
    <col min="8" max="8" width="15.28125" style="90" bestFit="1" customWidth="1"/>
    <col min="9" max="9" width="12.8515625" style="86" bestFit="1" customWidth="1"/>
    <col min="10" max="10" width="6.140625" style="132" customWidth="1"/>
    <col min="11" max="11" width="5.57421875" style="132" customWidth="1"/>
    <col min="12" max="12" width="12.140625" style="0" bestFit="1" customWidth="1"/>
  </cols>
  <sheetData>
    <row r="2" spans="2:12" ht="15.75">
      <c r="B2" s="224" t="s">
        <v>164</v>
      </c>
      <c r="C2" s="224"/>
      <c r="D2" s="224"/>
      <c r="E2" s="224"/>
      <c r="F2" s="224"/>
      <c r="G2" s="224"/>
      <c r="H2" s="224"/>
      <c r="I2" s="224"/>
      <c r="L2" s="59" t="s">
        <v>159</v>
      </c>
    </row>
    <row r="3" spans="2:12" ht="15.75">
      <c r="B3" s="223" t="s">
        <v>199</v>
      </c>
      <c r="C3" s="223"/>
      <c r="D3" s="223"/>
      <c r="E3" s="225"/>
      <c r="F3" s="225"/>
      <c r="G3" s="117"/>
      <c r="H3" s="92"/>
      <c r="I3" s="93" t="s">
        <v>156</v>
      </c>
      <c r="L3" s="59"/>
    </row>
    <row r="4" spans="1:12" ht="15">
      <c r="A4" s="94" t="s">
        <v>160</v>
      </c>
      <c r="B4" s="78" t="s">
        <v>100</v>
      </c>
      <c r="C4" s="79" t="s">
        <v>24</v>
      </c>
      <c r="D4" s="79" t="s">
        <v>157</v>
      </c>
      <c r="E4" s="79" t="s">
        <v>158</v>
      </c>
      <c r="F4" s="95" t="s">
        <v>26</v>
      </c>
      <c r="G4" s="93" t="s">
        <v>185</v>
      </c>
      <c r="H4" s="95" t="s">
        <v>240</v>
      </c>
      <c r="I4" s="134">
        <f>SUM(H:H)</f>
        <v>0</v>
      </c>
      <c r="L4" s="76">
        <v>42736</v>
      </c>
    </row>
    <row r="5" spans="1:12" ht="15">
      <c r="A5" s="81"/>
      <c r="B5" s="81"/>
      <c r="C5" s="82"/>
      <c r="D5" s="83"/>
      <c r="E5" s="83"/>
      <c r="F5" s="87"/>
      <c r="G5" s="83"/>
      <c r="H5" s="133">
        <f aca="true" t="shared" si="0" ref="H5:H63">IF((G5-E5)&gt;0,F5/(G5-E5+1)*(K5-J5+1),0)</f>
        <v>0</v>
      </c>
      <c r="I5" s="96"/>
      <c r="J5" s="132">
        <f>IF(E5&lt;$L$4,$L$4,E5)</f>
        <v>42736</v>
      </c>
      <c r="K5" s="132">
        <f>IF(G5&gt;$L$5,$L$5,G5)</f>
        <v>0</v>
      </c>
      <c r="L5" s="76">
        <v>43100</v>
      </c>
    </row>
    <row r="6" spans="1:12" ht="12.75">
      <c r="A6" s="84"/>
      <c r="B6" s="85"/>
      <c r="C6" s="84"/>
      <c r="D6" s="88"/>
      <c r="E6" s="88"/>
      <c r="F6" s="88"/>
      <c r="G6" s="97"/>
      <c r="H6" s="135">
        <f t="shared" si="0"/>
        <v>0</v>
      </c>
      <c r="J6" s="132">
        <f aca="true" t="shared" si="1" ref="J6:J63">IF(E6&lt;$L$4,$L$4,E6)</f>
        <v>42736</v>
      </c>
      <c r="K6" s="132">
        <f aca="true" t="shared" si="2" ref="K6:K63">IF(G6&gt;$L$5,$L$5,G6)</f>
        <v>0</v>
      </c>
      <c r="L6" s="6" t="s">
        <v>187</v>
      </c>
    </row>
    <row r="7" spans="1:12" ht="12.75">
      <c r="A7" s="81"/>
      <c r="B7" s="81"/>
      <c r="C7" s="82"/>
      <c r="D7" s="83"/>
      <c r="E7" s="83"/>
      <c r="F7" s="87"/>
      <c r="G7" s="83"/>
      <c r="H7" s="133">
        <f t="shared" si="0"/>
        <v>0</v>
      </c>
      <c r="J7" s="132">
        <f t="shared" si="1"/>
        <v>42736</v>
      </c>
      <c r="K7" s="132">
        <f t="shared" si="2"/>
        <v>0</v>
      </c>
      <c r="L7" s="6" t="s">
        <v>186</v>
      </c>
    </row>
    <row r="8" spans="1:11" ht="12.75">
      <c r="A8" s="84"/>
      <c r="B8" s="84"/>
      <c r="C8" s="84"/>
      <c r="D8" s="88"/>
      <c r="E8" s="88"/>
      <c r="F8" s="88"/>
      <c r="G8" s="97"/>
      <c r="H8" s="135">
        <f t="shared" si="0"/>
        <v>0</v>
      </c>
      <c r="J8" s="132">
        <f t="shared" si="1"/>
        <v>42736</v>
      </c>
      <c r="K8" s="132">
        <f t="shared" si="2"/>
        <v>0</v>
      </c>
    </row>
    <row r="9" spans="1:11" ht="12.75">
      <c r="A9" s="81"/>
      <c r="B9" s="81"/>
      <c r="C9" s="82"/>
      <c r="D9" s="83"/>
      <c r="E9" s="83"/>
      <c r="F9" s="87"/>
      <c r="G9" s="82"/>
      <c r="H9" s="133">
        <f t="shared" si="0"/>
        <v>0</v>
      </c>
      <c r="J9" s="132">
        <f t="shared" si="1"/>
        <v>42736</v>
      </c>
      <c r="K9" s="132">
        <f t="shared" si="2"/>
        <v>0</v>
      </c>
    </row>
    <row r="10" spans="1:11" ht="12.75">
      <c r="A10" s="84"/>
      <c r="B10" s="84"/>
      <c r="C10" s="84"/>
      <c r="D10" s="84"/>
      <c r="E10" s="84"/>
      <c r="F10" s="88"/>
      <c r="G10" s="98"/>
      <c r="H10" s="135">
        <f t="shared" si="0"/>
        <v>0</v>
      </c>
      <c r="J10" s="132">
        <f t="shared" si="1"/>
        <v>42736</v>
      </c>
      <c r="K10" s="132">
        <f t="shared" si="2"/>
        <v>0</v>
      </c>
    </row>
    <row r="11" spans="1:11" ht="12.75">
      <c r="A11" s="81"/>
      <c r="B11" s="81"/>
      <c r="C11" s="82"/>
      <c r="D11" s="83"/>
      <c r="E11" s="83"/>
      <c r="F11" s="87"/>
      <c r="G11" s="82"/>
      <c r="H11" s="133">
        <f t="shared" si="0"/>
        <v>0</v>
      </c>
      <c r="J11" s="132">
        <f t="shared" si="1"/>
        <v>42736</v>
      </c>
      <c r="K11" s="132">
        <f t="shared" si="2"/>
        <v>0</v>
      </c>
    </row>
    <row r="12" spans="1:11" ht="12.75">
      <c r="A12" s="84"/>
      <c r="B12" s="84"/>
      <c r="C12" s="84"/>
      <c r="D12" s="84"/>
      <c r="E12" s="84"/>
      <c r="F12" s="88"/>
      <c r="G12" s="97"/>
      <c r="H12" s="135">
        <f t="shared" si="0"/>
        <v>0</v>
      </c>
      <c r="I12" s="99"/>
      <c r="J12" s="132">
        <f t="shared" si="1"/>
        <v>42736</v>
      </c>
      <c r="K12" s="132">
        <f t="shared" si="2"/>
        <v>0</v>
      </c>
    </row>
    <row r="13" spans="1:11" ht="12.75">
      <c r="A13" s="81"/>
      <c r="B13" s="81"/>
      <c r="C13" s="82"/>
      <c r="D13" s="83"/>
      <c r="E13" s="83"/>
      <c r="F13" s="87"/>
      <c r="G13" s="82"/>
      <c r="H13" s="133">
        <f t="shared" si="0"/>
        <v>0</v>
      </c>
      <c r="J13" s="132">
        <f t="shared" si="1"/>
        <v>42736</v>
      </c>
      <c r="K13" s="132">
        <f t="shared" si="2"/>
        <v>0</v>
      </c>
    </row>
    <row r="14" spans="1:11" ht="12.75">
      <c r="A14" s="84"/>
      <c r="B14" s="84"/>
      <c r="C14" s="84"/>
      <c r="D14" s="84"/>
      <c r="E14" s="84"/>
      <c r="F14" s="89"/>
      <c r="G14" s="97"/>
      <c r="H14" s="135">
        <f t="shared" si="0"/>
        <v>0</v>
      </c>
      <c r="J14" s="132">
        <f t="shared" si="1"/>
        <v>42736</v>
      </c>
      <c r="K14" s="132">
        <f t="shared" si="2"/>
        <v>0</v>
      </c>
    </row>
    <row r="15" spans="1:11" ht="12.75">
      <c r="A15" s="81"/>
      <c r="B15" s="81"/>
      <c r="C15" s="82"/>
      <c r="D15" s="83"/>
      <c r="E15" s="83"/>
      <c r="F15" s="87"/>
      <c r="G15" s="82"/>
      <c r="H15" s="133">
        <f t="shared" si="0"/>
        <v>0</v>
      </c>
      <c r="J15" s="132">
        <f t="shared" si="1"/>
        <v>42736</v>
      </c>
      <c r="K15" s="132">
        <f t="shared" si="2"/>
        <v>0</v>
      </c>
    </row>
    <row r="16" spans="1:11" ht="12.75">
      <c r="A16" s="84"/>
      <c r="B16" s="84"/>
      <c r="C16" s="84"/>
      <c r="D16" s="84"/>
      <c r="E16" s="84"/>
      <c r="F16" s="88"/>
      <c r="G16" s="97"/>
      <c r="H16" s="135">
        <f t="shared" si="0"/>
        <v>0</v>
      </c>
      <c r="J16" s="132">
        <f t="shared" si="1"/>
        <v>42736</v>
      </c>
      <c r="K16" s="132">
        <f t="shared" si="2"/>
        <v>0</v>
      </c>
    </row>
    <row r="17" spans="1:11" ht="12.75">
      <c r="A17" s="81"/>
      <c r="B17" s="81"/>
      <c r="C17" s="82"/>
      <c r="D17" s="83"/>
      <c r="E17" s="83"/>
      <c r="F17" s="87"/>
      <c r="G17" s="82"/>
      <c r="H17" s="133">
        <f t="shared" si="0"/>
        <v>0</v>
      </c>
      <c r="J17" s="132">
        <f t="shared" si="1"/>
        <v>42736</v>
      </c>
      <c r="K17" s="132">
        <f t="shared" si="2"/>
        <v>0</v>
      </c>
    </row>
    <row r="18" spans="1:11" ht="12.75">
      <c r="A18" s="84"/>
      <c r="B18" s="84"/>
      <c r="C18" s="84"/>
      <c r="D18" s="84"/>
      <c r="E18" s="84"/>
      <c r="F18" s="88"/>
      <c r="G18" s="97"/>
      <c r="H18" s="135">
        <f t="shared" si="0"/>
        <v>0</v>
      </c>
      <c r="J18" s="132">
        <f t="shared" si="1"/>
        <v>42736</v>
      </c>
      <c r="K18" s="132">
        <f t="shared" si="2"/>
        <v>0</v>
      </c>
    </row>
    <row r="19" spans="1:11" ht="12.75">
      <c r="A19" s="81"/>
      <c r="B19" s="81"/>
      <c r="C19" s="82"/>
      <c r="D19" s="83"/>
      <c r="E19" s="83"/>
      <c r="F19" s="87"/>
      <c r="G19" s="82"/>
      <c r="H19" s="133">
        <f t="shared" si="0"/>
        <v>0</v>
      </c>
      <c r="J19" s="132">
        <f t="shared" si="1"/>
        <v>42736</v>
      </c>
      <c r="K19" s="132">
        <f t="shared" si="2"/>
        <v>0</v>
      </c>
    </row>
    <row r="20" spans="1:11" ht="12.75">
      <c r="A20" s="84"/>
      <c r="B20" s="84"/>
      <c r="C20" s="84"/>
      <c r="D20" s="84"/>
      <c r="E20" s="84"/>
      <c r="F20" s="88"/>
      <c r="G20" s="97"/>
      <c r="H20" s="135">
        <f t="shared" si="0"/>
        <v>0</v>
      </c>
      <c r="J20" s="132">
        <f t="shared" si="1"/>
        <v>42736</v>
      </c>
      <c r="K20" s="132">
        <f t="shared" si="2"/>
        <v>0</v>
      </c>
    </row>
    <row r="21" spans="1:11" ht="12.75">
      <c r="A21" s="81"/>
      <c r="B21" s="81"/>
      <c r="C21" s="82"/>
      <c r="D21" s="83"/>
      <c r="E21" s="83"/>
      <c r="F21" s="87"/>
      <c r="G21" s="82"/>
      <c r="H21" s="133">
        <f t="shared" si="0"/>
        <v>0</v>
      </c>
      <c r="J21" s="132">
        <f t="shared" si="1"/>
        <v>42736</v>
      </c>
      <c r="K21" s="132">
        <f t="shared" si="2"/>
        <v>0</v>
      </c>
    </row>
    <row r="22" spans="1:11" ht="12.75">
      <c r="A22" s="84"/>
      <c r="B22" s="84"/>
      <c r="C22" s="84"/>
      <c r="D22" s="84"/>
      <c r="E22" s="84"/>
      <c r="F22" s="88"/>
      <c r="G22" s="97"/>
      <c r="H22" s="135">
        <f t="shared" si="0"/>
        <v>0</v>
      </c>
      <c r="J22" s="132">
        <f t="shared" si="1"/>
        <v>42736</v>
      </c>
      <c r="K22" s="132">
        <f t="shared" si="2"/>
        <v>0</v>
      </c>
    </row>
    <row r="23" spans="1:11" ht="12.75">
      <c r="A23" s="81"/>
      <c r="B23" s="81"/>
      <c r="C23" s="82"/>
      <c r="D23" s="83"/>
      <c r="E23" s="83"/>
      <c r="F23" s="87"/>
      <c r="G23" s="83"/>
      <c r="H23" s="133">
        <f t="shared" si="0"/>
        <v>0</v>
      </c>
      <c r="J23" s="132">
        <f t="shared" si="1"/>
        <v>42736</v>
      </c>
      <c r="K23" s="132">
        <f t="shared" si="2"/>
        <v>0</v>
      </c>
    </row>
    <row r="24" spans="1:11" ht="12.75">
      <c r="A24" s="84"/>
      <c r="B24" s="84"/>
      <c r="C24" s="84"/>
      <c r="D24" s="84"/>
      <c r="E24" s="84"/>
      <c r="F24" s="88"/>
      <c r="G24" s="97"/>
      <c r="H24" s="135">
        <f t="shared" si="0"/>
        <v>0</v>
      </c>
      <c r="J24" s="132">
        <f t="shared" si="1"/>
        <v>42736</v>
      </c>
      <c r="K24" s="132">
        <f t="shared" si="2"/>
        <v>0</v>
      </c>
    </row>
    <row r="25" spans="1:11" ht="12.75">
      <c r="A25" s="81"/>
      <c r="B25" s="81"/>
      <c r="C25" s="82"/>
      <c r="D25" s="83"/>
      <c r="E25" s="83"/>
      <c r="F25" s="87"/>
      <c r="G25" s="82"/>
      <c r="H25" s="133">
        <f t="shared" si="0"/>
        <v>0</v>
      </c>
      <c r="J25" s="132">
        <f t="shared" si="1"/>
        <v>42736</v>
      </c>
      <c r="K25" s="132">
        <f t="shared" si="2"/>
        <v>0</v>
      </c>
    </row>
    <row r="26" spans="1:11" ht="12.75">
      <c r="A26" s="84"/>
      <c r="B26" s="84"/>
      <c r="C26" s="84"/>
      <c r="D26" s="84"/>
      <c r="E26" s="84"/>
      <c r="F26" s="88"/>
      <c r="G26" s="97"/>
      <c r="H26" s="135">
        <f t="shared" si="0"/>
        <v>0</v>
      </c>
      <c r="J26" s="132">
        <f t="shared" si="1"/>
        <v>42736</v>
      </c>
      <c r="K26" s="132">
        <f t="shared" si="2"/>
        <v>0</v>
      </c>
    </row>
    <row r="27" spans="1:11" ht="12.75">
      <c r="A27" s="81"/>
      <c r="B27" s="81"/>
      <c r="C27" s="82"/>
      <c r="D27" s="83"/>
      <c r="E27" s="83"/>
      <c r="F27" s="87"/>
      <c r="G27" s="82"/>
      <c r="H27" s="133">
        <f t="shared" si="0"/>
        <v>0</v>
      </c>
      <c r="J27" s="132">
        <f t="shared" si="1"/>
        <v>42736</v>
      </c>
      <c r="K27" s="132">
        <f t="shared" si="2"/>
        <v>0</v>
      </c>
    </row>
    <row r="28" spans="1:11" ht="12.75">
      <c r="A28" s="84"/>
      <c r="B28" s="84"/>
      <c r="C28" s="84"/>
      <c r="D28" s="84"/>
      <c r="E28" s="84"/>
      <c r="F28" s="88"/>
      <c r="G28" s="97"/>
      <c r="H28" s="135">
        <f t="shared" si="0"/>
        <v>0</v>
      </c>
      <c r="J28" s="132">
        <f t="shared" si="1"/>
        <v>42736</v>
      </c>
      <c r="K28" s="132">
        <f t="shared" si="2"/>
        <v>0</v>
      </c>
    </row>
    <row r="29" spans="1:11" ht="12.75">
      <c r="A29" s="81"/>
      <c r="B29" s="81"/>
      <c r="C29" s="82"/>
      <c r="D29" s="83"/>
      <c r="E29" s="83"/>
      <c r="F29" s="87"/>
      <c r="G29" s="82"/>
      <c r="H29" s="133">
        <f t="shared" si="0"/>
        <v>0</v>
      </c>
      <c r="J29" s="132">
        <f t="shared" si="1"/>
        <v>42736</v>
      </c>
      <c r="K29" s="132">
        <f t="shared" si="2"/>
        <v>0</v>
      </c>
    </row>
    <row r="30" spans="1:11" ht="12.75">
      <c r="A30" s="84"/>
      <c r="B30" s="84"/>
      <c r="C30" s="84"/>
      <c r="D30" s="84"/>
      <c r="E30" s="84"/>
      <c r="F30" s="88"/>
      <c r="G30" s="97"/>
      <c r="H30" s="135">
        <f t="shared" si="0"/>
        <v>0</v>
      </c>
      <c r="J30" s="132">
        <f t="shared" si="1"/>
        <v>42736</v>
      </c>
      <c r="K30" s="132">
        <f t="shared" si="2"/>
        <v>0</v>
      </c>
    </row>
    <row r="31" spans="1:11" ht="12.75">
      <c r="A31" s="81"/>
      <c r="B31" s="81"/>
      <c r="C31" s="82"/>
      <c r="D31" s="83"/>
      <c r="E31" s="83"/>
      <c r="F31" s="87"/>
      <c r="G31" s="82"/>
      <c r="H31" s="133">
        <f t="shared" si="0"/>
        <v>0</v>
      </c>
      <c r="J31" s="132">
        <f t="shared" si="1"/>
        <v>42736</v>
      </c>
      <c r="K31" s="132">
        <f t="shared" si="2"/>
        <v>0</v>
      </c>
    </row>
    <row r="32" spans="1:11" ht="12.75">
      <c r="A32" s="84"/>
      <c r="B32" s="84"/>
      <c r="C32" s="84"/>
      <c r="D32" s="84"/>
      <c r="E32" s="84"/>
      <c r="F32" s="88"/>
      <c r="G32" s="97"/>
      <c r="H32" s="135">
        <f t="shared" si="0"/>
        <v>0</v>
      </c>
      <c r="J32" s="132">
        <f t="shared" si="1"/>
        <v>42736</v>
      </c>
      <c r="K32" s="132">
        <f t="shared" si="2"/>
        <v>0</v>
      </c>
    </row>
    <row r="33" spans="1:11" ht="12.75">
      <c r="A33" s="81"/>
      <c r="B33" s="81"/>
      <c r="C33" s="82"/>
      <c r="D33" s="83"/>
      <c r="E33" s="83"/>
      <c r="F33" s="87"/>
      <c r="G33" s="82"/>
      <c r="H33" s="133">
        <f t="shared" si="0"/>
        <v>0</v>
      </c>
      <c r="J33" s="132">
        <f t="shared" si="1"/>
        <v>42736</v>
      </c>
      <c r="K33" s="132">
        <f t="shared" si="2"/>
        <v>0</v>
      </c>
    </row>
    <row r="34" spans="1:11" ht="12.75">
      <c r="A34" s="84"/>
      <c r="B34" s="84"/>
      <c r="C34" s="84"/>
      <c r="D34" s="84"/>
      <c r="E34" s="84"/>
      <c r="F34" s="88"/>
      <c r="G34" s="97"/>
      <c r="H34" s="135">
        <f t="shared" si="0"/>
        <v>0</v>
      </c>
      <c r="J34" s="132">
        <f t="shared" si="1"/>
        <v>42736</v>
      </c>
      <c r="K34" s="132">
        <f t="shared" si="2"/>
        <v>0</v>
      </c>
    </row>
    <row r="35" spans="1:11" ht="12.75">
      <c r="A35" s="81"/>
      <c r="B35" s="81"/>
      <c r="C35" s="82"/>
      <c r="D35" s="83"/>
      <c r="E35" s="83"/>
      <c r="F35" s="87"/>
      <c r="G35" s="82"/>
      <c r="H35" s="133">
        <f t="shared" si="0"/>
        <v>0</v>
      </c>
      <c r="J35" s="132">
        <f t="shared" si="1"/>
        <v>42736</v>
      </c>
      <c r="K35" s="132">
        <f t="shared" si="2"/>
        <v>0</v>
      </c>
    </row>
    <row r="36" spans="1:11" ht="12.75">
      <c r="A36" s="84"/>
      <c r="B36" s="84"/>
      <c r="C36" s="84"/>
      <c r="D36" s="84"/>
      <c r="E36" s="84"/>
      <c r="F36" s="88"/>
      <c r="G36" s="97"/>
      <c r="H36" s="135">
        <f t="shared" si="0"/>
        <v>0</v>
      </c>
      <c r="J36" s="132">
        <f t="shared" si="1"/>
        <v>42736</v>
      </c>
      <c r="K36" s="132">
        <f t="shared" si="2"/>
        <v>0</v>
      </c>
    </row>
    <row r="37" spans="1:11" ht="12.75">
      <c r="A37" s="81"/>
      <c r="B37" s="81"/>
      <c r="C37" s="82"/>
      <c r="D37" s="83"/>
      <c r="E37" s="83"/>
      <c r="F37" s="87"/>
      <c r="G37" s="82"/>
      <c r="H37" s="133">
        <f t="shared" si="0"/>
        <v>0</v>
      </c>
      <c r="J37" s="132">
        <f t="shared" si="1"/>
        <v>42736</v>
      </c>
      <c r="K37" s="132">
        <f t="shared" si="2"/>
        <v>0</v>
      </c>
    </row>
    <row r="38" spans="1:11" ht="12.75">
      <c r="A38" s="84"/>
      <c r="B38" s="84"/>
      <c r="C38" s="84"/>
      <c r="D38" s="84"/>
      <c r="E38" s="84"/>
      <c r="F38" s="88"/>
      <c r="G38" s="97"/>
      <c r="H38" s="135">
        <f t="shared" si="0"/>
        <v>0</v>
      </c>
      <c r="J38" s="132">
        <f t="shared" si="1"/>
        <v>42736</v>
      </c>
      <c r="K38" s="132">
        <f t="shared" si="2"/>
        <v>0</v>
      </c>
    </row>
    <row r="39" spans="1:11" ht="12.75">
      <c r="A39" s="81"/>
      <c r="B39" s="81"/>
      <c r="C39" s="82"/>
      <c r="D39" s="83"/>
      <c r="E39" s="83"/>
      <c r="F39" s="87"/>
      <c r="G39" s="82"/>
      <c r="H39" s="133">
        <f t="shared" si="0"/>
        <v>0</v>
      </c>
      <c r="J39" s="132">
        <f t="shared" si="1"/>
        <v>42736</v>
      </c>
      <c r="K39" s="132">
        <f t="shared" si="2"/>
        <v>0</v>
      </c>
    </row>
    <row r="40" spans="1:11" ht="12.75">
      <c r="A40" s="84"/>
      <c r="B40" s="84"/>
      <c r="C40" s="84"/>
      <c r="D40" s="84"/>
      <c r="E40" s="84"/>
      <c r="F40" s="88"/>
      <c r="G40" s="97"/>
      <c r="H40" s="135">
        <f t="shared" si="0"/>
        <v>0</v>
      </c>
      <c r="J40" s="132">
        <f t="shared" si="1"/>
        <v>42736</v>
      </c>
      <c r="K40" s="132">
        <f t="shared" si="2"/>
        <v>0</v>
      </c>
    </row>
    <row r="41" spans="1:11" ht="12.75">
      <c r="A41" s="81"/>
      <c r="B41" s="81"/>
      <c r="C41" s="82"/>
      <c r="D41" s="83"/>
      <c r="E41" s="83"/>
      <c r="F41" s="87"/>
      <c r="G41" s="82"/>
      <c r="H41" s="133">
        <f t="shared" si="0"/>
        <v>0</v>
      </c>
      <c r="J41" s="132">
        <f t="shared" si="1"/>
        <v>42736</v>
      </c>
      <c r="K41" s="132">
        <f t="shared" si="2"/>
        <v>0</v>
      </c>
    </row>
    <row r="42" spans="1:11" ht="12.75">
      <c r="A42" s="84"/>
      <c r="B42" s="84"/>
      <c r="C42" s="84"/>
      <c r="D42" s="84"/>
      <c r="E42" s="84"/>
      <c r="F42" s="88"/>
      <c r="G42" s="97"/>
      <c r="H42" s="135">
        <f t="shared" si="0"/>
        <v>0</v>
      </c>
      <c r="J42" s="132">
        <f t="shared" si="1"/>
        <v>42736</v>
      </c>
      <c r="K42" s="132">
        <f t="shared" si="2"/>
        <v>0</v>
      </c>
    </row>
    <row r="43" spans="1:11" ht="12.75">
      <c r="A43" s="81"/>
      <c r="B43" s="81"/>
      <c r="C43" s="82"/>
      <c r="D43" s="83"/>
      <c r="E43" s="83"/>
      <c r="F43" s="87"/>
      <c r="G43" s="82"/>
      <c r="H43" s="133">
        <f t="shared" si="0"/>
        <v>0</v>
      </c>
      <c r="J43" s="132">
        <f t="shared" si="1"/>
        <v>42736</v>
      </c>
      <c r="K43" s="132">
        <f t="shared" si="2"/>
        <v>0</v>
      </c>
    </row>
    <row r="44" spans="1:11" ht="12.75">
      <c r="A44" s="84"/>
      <c r="B44" s="84"/>
      <c r="C44" s="84"/>
      <c r="D44" s="84"/>
      <c r="E44" s="84"/>
      <c r="F44" s="88"/>
      <c r="G44" s="97"/>
      <c r="H44" s="135">
        <f t="shared" si="0"/>
        <v>0</v>
      </c>
      <c r="J44" s="132">
        <f t="shared" si="1"/>
        <v>42736</v>
      </c>
      <c r="K44" s="132">
        <f t="shared" si="2"/>
        <v>0</v>
      </c>
    </row>
    <row r="45" spans="1:11" ht="12.75">
      <c r="A45" s="81"/>
      <c r="B45" s="81"/>
      <c r="C45" s="82"/>
      <c r="D45" s="83"/>
      <c r="E45" s="83"/>
      <c r="F45" s="87"/>
      <c r="G45" s="82"/>
      <c r="H45" s="133">
        <f t="shared" si="0"/>
        <v>0</v>
      </c>
      <c r="J45" s="132">
        <f t="shared" si="1"/>
        <v>42736</v>
      </c>
      <c r="K45" s="132">
        <f t="shared" si="2"/>
        <v>0</v>
      </c>
    </row>
    <row r="46" spans="1:11" ht="12.75">
      <c r="A46" s="84"/>
      <c r="B46" s="84"/>
      <c r="C46" s="84"/>
      <c r="D46" s="84"/>
      <c r="E46" s="84"/>
      <c r="F46" s="88"/>
      <c r="G46" s="97"/>
      <c r="H46" s="135">
        <f t="shared" si="0"/>
        <v>0</v>
      </c>
      <c r="J46" s="132">
        <f t="shared" si="1"/>
        <v>42736</v>
      </c>
      <c r="K46" s="132">
        <f t="shared" si="2"/>
        <v>0</v>
      </c>
    </row>
    <row r="47" spans="1:11" ht="12.75">
      <c r="A47" s="81"/>
      <c r="B47" s="81"/>
      <c r="C47" s="82"/>
      <c r="D47" s="83"/>
      <c r="E47" s="83"/>
      <c r="F47" s="87"/>
      <c r="G47" s="82"/>
      <c r="H47" s="133">
        <f t="shared" si="0"/>
        <v>0</v>
      </c>
      <c r="J47" s="132">
        <f t="shared" si="1"/>
        <v>42736</v>
      </c>
      <c r="K47" s="132">
        <f t="shared" si="2"/>
        <v>0</v>
      </c>
    </row>
    <row r="48" spans="1:11" ht="12.75">
      <c r="A48" s="84"/>
      <c r="B48" s="84"/>
      <c r="C48" s="84"/>
      <c r="D48" s="84"/>
      <c r="E48" s="84"/>
      <c r="F48" s="88"/>
      <c r="G48" s="97"/>
      <c r="H48" s="135">
        <f t="shared" si="0"/>
        <v>0</v>
      </c>
      <c r="J48" s="132">
        <f t="shared" si="1"/>
        <v>42736</v>
      </c>
      <c r="K48" s="132">
        <f t="shared" si="2"/>
        <v>0</v>
      </c>
    </row>
    <row r="49" spans="1:11" ht="12.75">
      <c r="A49" s="81"/>
      <c r="B49" s="81"/>
      <c r="C49" s="82"/>
      <c r="D49" s="83"/>
      <c r="E49" s="83"/>
      <c r="F49" s="87"/>
      <c r="G49" s="82"/>
      <c r="H49" s="133">
        <f t="shared" si="0"/>
        <v>0</v>
      </c>
      <c r="J49" s="132">
        <f t="shared" si="1"/>
        <v>42736</v>
      </c>
      <c r="K49" s="132">
        <f t="shared" si="2"/>
        <v>0</v>
      </c>
    </row>
    <row r="50" spans="1:11" ht="12.75">
      <c r="A50" s="84"/>
      <c r="B50" s="84"/>
      <c r="C50" s="84"/>
      <c r="D50" s="84"/>
      <c r="E50" s="84"/>
      <c r="F50" s="88"/>
      <c r="G50" s="97"/>
      <c r="H50" s="135">
        <f t="shared" si="0"/>
        <v>0</v>
      </c>
      <c r="J50" s="132">
        <f t="shared" si="1"/>
        <v>42736</v>
      </c>
      <c r="K50" s="132">
        <f t="shared" si="2"/>
        <v>0</v>
      </c>
    </row>
    <row r="51" spans="1:11" ht="12.75">
      <c r="A51" s="81"/>
      <c r="B51" s="81"/>
      <c r="C51" s="82"/>
      <c r="D51" s="83"/>
      <c r="E51" s="83"/>
      <c r="F51" s="87"/>
      <c r="G51" s="82"/>
      <c r="H51" s="133">
        <f t="shared" si="0"/>
        <v>0</v>
      </c>
      <c r="J51" s="132">
        <f t="shared" si="1"/>
        <v>42736</v>
      </c>
      <c r="K51" s="132">
        <f t="shared" si="2"/>
        <v>0</v>
      </c>
    </row>
    <row r="52" spans="1:11" ht="12.75">
      <c r="A52" s="84"/>
      <c r="B52" s="84"/>
      <c r="C52" s="84"/>
      <c r="D52" s="84"/>
      <c r="E52" s="84"/>
      <c r="F52" s="88"/>
      <c r="G52" s="97"/>
      <c r="H52" s="135">
        <f t="shared" si="0"/>
        <v>0</v>
      </c>
      <c r="J52" s="132">
        <f t="shared" si="1"/>
        <v>42736</v>
      </c>
      <c r="K52" s="132">
        <f t="shared" si="2"/>
        <v>0</v>
      </c>
    </row>
    <row r="53" spans="1:11" ht="12.75">
      <c r="A53" s="81"/>
      <c r="B53" s="81"/>
      <c r="C53" s="82"/>
      <c r="D53" s="83"/>
      <c r="E53" s="83"/>
      <c r="F53" s="87"/>
      <c r="G53" s="82"/>
      <c r="H53" s="133">
        <f t="shared" si="0"/>
        <v>0</v>
      </c>
      <c r="J53" s="132">
        <f t="shared" si="1"/>
        <v>42736</v>
      </c>
      <c r="K53" s="132">
        <f t="shared" si="2"/>
        <v>0</v>
      </c>
    </row>
    <row r="54" spans="1:11" ht="12.75">
      <c r="A54" s="84"/>
      <c r="B54" s="84"/>
      <c r="C54" s="84"/>
      <c r="D54" s="84"/>
      <c r="E54" s="84"/>
      <c r="F54" s="88"/>
      <c r="G54" s="97"/>
      <c r="H54" s="135">
        <f t="shared" si="0"/>
        <v>0</v>
      </c>
      <c r="J54" s="132">
        <f t="shared" si="1"/>
        <v>42736</v>
      </c>
      <c r="K54" s="132">
        <f t="shared" si="2"/>
        <v>0</v>
      </c>
    </row>
    <row r="55" spans="1:11" ht="12.75">
      <c r="A55" s="81"/>
      <c r="B55" s="81"/>
      <c r="C55" s="82"/>
      <c r="D55" s="83"/>
      <c r="E55" s="83"/>
      <c r="F55" s="87"/>
      <c r="G55" s="82"/>
      <c r="H55" s="133">
        <f t="shared" si="0"/>
        <v>0</v>
      </c>
      <c r="J55" s="132">
        <f t="shared" si="1"/>
        <v>42736</v>
      </c>
      <c r="K55" s="132">
        <f t="shared" si="2"/>
        <v>0</v>
      </c>
    </row>
    <row r="56" spans="1:11" ht="12.75">
      <c r="A56" s="84"/>
      <c r="B56" s="84"/>
      <c r="C56" s="84"/>
      <c r="D56" s="84"/>
      <c r="E56" s="84"/>
      <c r="F56" s="88"/>
      <c r="G56" s="97"/>
      <c r="H56" s="135">
        <f t="shared" si="0"/>
        <v>0</v>
      </c>
      <c r="J56" s="132">
        <f t="shared" si="1"/>
        <v>42736</v>
      </c>
      <c r="K56" s="132">
        <f t="shared" si="2"/>
        <v>0</v>
      </c>
    </row>
    <row r="57" spans="1:11" ht="12.75">
      <c r="A57" s="81"/>
      <c r="B57" s="81"/>
      <c r="C57" s="82"/>
      <c r="D57" s="83"/>
      <c r="E57" s="83"/>
      <c r="F57" s="87"/>
      <c r="G57" s="82"/>
      <c r="H57" s="133">
        <f t="shared" si="0"/>
        <v>0</v>
      </c>
      <c r="J57" s="132">
        <f t="shared" si="1"/>
        <v>42736</v>
      </c>
      <c r="K57" s="132">
        <f t="shared" si="2"/>
        <v>0</v>
      </c>
    </row>
    <row r="58" spans="1:11" ht="12.75">
      <c r="A58" s="84"/>
      <c r="B58" s="84"/>
      <c r="C58" s="84"/>
      <c r="D58" s="84"/>
      <c r="E58" s="84"/>
      <c r="F58" s="88"/>
      <c r="G58" s="97"/>
      <c r="H58" s="135">
        <f t="shared" si="0"/>
        <v>0</v>
      </c>
      <c r="J58" s="132">
        <f t="shared" si="1"/>
        <v>42736</v>
      </c>
      <c r="K58" s="132">
        <f t="shared" si="2"/>
        <v>0</v>
      </c>
    </row>
    <row r="59" spans="1:11" ht="12.75">
      <c r="A59" s="81"/>
      <c r="B59" s="81"/>
      <c r="C59" s="82"/>
      <c r="D59" s="83"/>
      <c r="E59" s="83"/>
      <c r="F59" s="87"/>
      <c r="G59" s="82"/>
      <c r="H59" s="133">
        <f t="shared" si="0"/>
        <v>0</v>
      </c>
      <c r="J59" s="132">
        <f t="shared" si="1"/>
        <v>42736</v>
      </c>
      <c r="K59" s="132">
        <f t="shared" si="2"/>
        <v>0</v>
      </c>
    </row>
    <row r="60" spans="1:11" ht="12.75">
      <c r="A60" s="84"/>
      <c r="B60" s="84"/>
      <c r="C60" s="84"/>
      <c r="D60" s="84"/>
      <c r="E60" s="84"/>
      <c r="F60" s="88"/>
      <c r="G60" s="97"/>
      <c r="H60" s="135">
        <f t="shared" si="0"/>
        <v>0</v>
      </c>
      <c r="J60" s="132">
        <f t="shared" si="1"/>
        <v>42736</v>
      </c>
      <c r="K60" s="132">
        <f t="shared" si="2"/>
        <v>0</v>
      </c>
    </row>
    <row r="61" spans="1:11" ht="12.75">
      <c r="A61" s="81"/>
      <c r="B61" s="81"/>
      <c r="C61" s="82"/>
      <c r="D61" s="83"/>
      <c r="E61" s="83"/>
      <c r="F61" s="87"/>
      <c r="G61" s="82"/>
      <c r="H61" s="133">
        <f t="shared" si="0"/>
        <v>0</v>
      </c>
      <c r="J61" s="132">
        <f t="shared" si="1"/>
        <v>42736</v>
      </c>
      <c r="K61" s="132">
        <f t="shared" si="2"/>
        <v>0</v>
      </c>
    </row>
    <row r="62" spans="1:11" ht="12.75">
      <c r="A62" s="84"/>
      <c r="B62" s="84"/>
      <c r="C62" s="84"/>
      <c r="D62" s="84"/>
      <c r="E62" s="84"/>
      <c r="F62" s="88"/>
      <c r="G62" s="97"/>
      <c r="H62" s="135">
        <f t="shared" si="0"/>
        <v>0</v>
      </c>
      <c r="J62" s="132">
        <f t="shared" si="1"/>
        <v>42736</v>
      </c>
      <c r="K62" s="132">
        <f t="shared" si="2"/>
        <v>0</v>
      </c>
    </row>
    <row r="63" spans="1:11" ht="12.75">
      <c r="A63" s="81"/>
      <c r="B63" s="81"/>
      <c r="C63" s="82"/>
      <c r="D63" s="83"/>
      <c r="E63" s="83"/>
      <c r="F63" s="87"/>
      <c r="G63" s="82"/>
      <c r="H63" s="133">
        <f t="shared" si="0"/>
        <v>0</v>
      </c>
      <c r="J63" s="132">
        <f t="shared" si="1"/>
        <v>42736</v>
      </c>
      <c r="K63" s="132">
        <f t="shared" si="2"/>
        <v>0</v>
      </c>
    </row>
  </sheetData>
  <sheetProtection/>
  <mergeCells count="2">
    <mergeCell ref="B2:I2"/>
    <mergeCell ref="B3:F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122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121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164</v>
      </c>
      <c r="C2" s="226"/>
      <c r="D2" s="226"/>
      <c r="E2" s="226"/>
      <c r="F2" s="226"/>
    </row>
    <row r="3" spans="2:6" ht="15.75">
      <c r="B3" s="201" t="s">
        <v>120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40.7109375" style="86" customWidth="1"/>
    <col min="2" max="2" width="20.421875" style="86" customWidth="1"/>
    <col min="3" max="3" width="16.8515625" style="86" customWidth="1"/>
    <col min="4" max="4" width="16.8515625" style="90" customWidth="1"/>
    <col min="5" max="7" width="16.8515625" style="86" customWidth="1"/>
    <col min="8" max="8" width="11.421875" style="0" customWidth="1"/>
    <col min="9" max="9" width="17.28125" style="0" bestFit="1" customWidth="1"/>
    <col min="10" max="10" width="12.8515625" style="0" customWidth="1"/>
    <col min="11" max="11" width="16.8515625" style="0" customWidth="1"/>
    <col min="12" max="12" width="11.421875" style="0" customWidth="1"/>
    <col min="13" max="13" width="16.00390625" style="0" bestFit="1" customWidth="1"/>
  </cols>
  <sheetData>
    <row r="2" spans="3:7" ht="15.75">
      <c r="C2" s="224" t="s">
        <v>164</v>
      </c>
      <c r="D2" s="224"/>
      <c r="E2" s="224"/>
      <c r="F2" s="224"/>
      <c r="G2" s="224"/>
    </row>
    <row r="3" spans="3:7" ht="15.75">
      <c r="C3" s="223" t="s">
        <v>101</v>
      </c>
      <c r="D3" s="223"/>
      <c r="E3" s="223"/>
      <c r="F3" s="223"/>
      <c r="G3" s="93" t="s">
        <v>102</v>
      </c>
    </row>
    <row r="4" spans="1:7" ht="25.5">
      <c r="A4" s="94" t="s">
        <v>160</v>
      </c>
      <c r="B4" s="94" t="s">
        <v>153</v>
      </c>
      <c r="C4" s="78" t="s">
        <v>100</v>
      </c>
      <c r="D4" s="156" t="s">
        <v>207</v>
      </c>
      <c r="E4" s="78" t="s">
        <v>206</v>
      </c>
      <c r="F4" s="141" t="s">
        <v>239</v>
      </c>
      <c r="G4" s="100">
        <f>SUM(G5:G2000)</f>
        <v>0</v>
      </c>
    </row>
    <row r="5" spans="1:9" ht="15">
      <c r="A5" s="81"/>
      <c r="B5" s="81"/>
      <c r="C5" s="81"/>
      <c r="D5" s="144"/>
      <c r="E5" s="142"/>
      <c r="F5" s="144"/>
      <c r="G5" s="145">
        <f>IF((D5/100*20)&gt;(D5-F5),(D5-F5),(D5/100*20))</f>
        <v>0</v>
      </c>
      <c r="I5" s="76">
        <v>43100</v>
      </c>
    </row>
    <row r="6" spans="1:7" ht="12.75">
      <c r="A6" s="84"/>
      <c r="B6" s="98"/>
      <c r="C6" s="85"/>
      <c r="D6" s="88"/>
      <c r="E6" s="143"/>
      <c r="F6" s="88"/>
      <c r="G6" s="155">
        <f>IF((D6/100*20)&gt;(D6-F6),(D6-F6),(D6/100*20))</f>
        <v>0</v>
      </c>
    </row>
    <row r="7" spans="1:7" ht="12.75">
      <c r="A7" s="81"/>
      <c r="B7" s="81"/>
      <c r="C7" s="81"/>
      <c r="D7" s="144"/>
      <c r="E7" s="81"/>
      <c r="F7" s="144"/>
      <c r="G7" s="145">
        <f aca="true" t="shared" si="0" ref="G7:G63">IF((D7/100*20)&gt;(D7-F7),(D7-F7),(D7/100*20))</f>
        <v>0</v>
      </c>
    </row>
    <row r="8" spans="1:7" ht="12.75">
      <c r="A8" s="84"/>
      <c r="B8" s="98"/>
      <c r="C8" s="84"/>
      <c r="D8" s="88"/>
      <c r="E8" s="84"/>
      <c r="F8" s="88"/>
      <c r="G8" s="155">
        <f t="shared" si="0"/>
        <v>0</v>
      </c>
    </row>
    <row r="9" spans="1:13" ht="15.75">
      <c r="A9" s="81"/>
      <c r="B9" s="81"/>
      <c r="C9" s="81"/>
      <c r="D9" s="144"/>
      <c r="E9" s="81"/>
      <c r="F9" s="144"/>
      <c r="G9" s="145">
        <f t="shared" si="0"/>
        <v>0</v>
      </c>
      <c r="I9" s="224" t="s">
        <v>209</v>
      </c>
      <c r="J9" s="224"/>
      <c r="K9" s="224"/>
      <c r="L9" s="224"/>
      <c r="M9" s="224"/>
    </row>
    <row r="10" spans="1:13" ht="12.75">
      <c r="A10" s="84"/>
      <c r="B10" s="98"/>
      <c r="C10" s="84"/>
      <c r="D10" s="88"/>
      <c r="E10" s="84"/>
      <c r="F10" s="88"/>
      <c r="G10" s="155">
        <f t="shared" si="0"/>
        <v>0</v>
      </c>
      <c r="I10" s="93" t="s">
        <v>100</v>
      </c>
      <c r="J10" s="93" t="s">
        <v>24</v>
      </c>
      <c r="K10" s="93" t="s">
        <v>25</v>
      </c>
      <c r="L10" s="93" t="s">
        <v>26</v>
      </c>
      <c r="M10" s="93" t="s">
        <v>208</v>
      </c>
    </row>
    <row r="11" spans="1:13" ht="12.75">
      <c r="A11" s="81"/>
      <c r="B11" s="81"/>
      <c r="C11" s="81"/>
      <c r="D11" s="144"/>
      <c r="E11" s="81"/>
      <c r="F11" s="144"/>
      <c r="G11" s="145">
        <f t="shared" si="0"/>
        <v>0</v>
      </c>
      <c r="I11" s="81"/>
      <c r="J11" s="81"/>
      <c r="K11" s="81"/>
      <c r="L11" s="144">
        <v>0</v>
      </c>
      <c r="M11" s="81"/>
    </row>
    <row r="12" spans="1:13" ht="12.75">
      <c r="A12" s="84"/>
      <c r="B12" s="98"/>
      <c r="C12" s="84"/>
      <c r="D12" s="88"/>
      <c r="E12" s="84"/>
      <c r="F12" s="88"/>
      <c r="G12" s="155">
        <f t="shared" si="0"/>
        <v>0</v>
      </c>
      <c r="I12" s="98"/>
      <c r="J12" s="98"/>
      <c r="K12" s="98"/>
      <c r="L12" s="146">
        <v>0</v>
      </c>
      <c r="M12" s="98"/>
    </row>
    <row r="13" spans="1:13" ht="12.75">
      <c r="A13" s="81"/>
      <c r="B13" s="81"/>
      <c r="C13" s="81"/>
      <c r="D13" s="144"/>
      <c r="E13" s="81"/>
      <c r="F13" s="144"/>
      <c r="G13" s="145">
        <f t="shared" si="0"/>
        <v>0</v>
      </c>
      <c r="I13" s="81"/>
      <c r="J13" s="81"/>
      <c r="K13" s="81"/>
      <c r="L13" s="144">
        <v>0</v>
      </c>
      <c r="M13" s="81"/>
    </row>
    <row r="14" spans="1:13" ht="12.75">
      <c r="A14" s="84"/>
      <c r="B14" s="98"/>
      <c r="C14" s="84"/>
      <c r="D14" s="88"/>
      <c r="E14" s="84"/>
      <c r="F14" s="88"/>
      <c r="G14" s="155">
        <f t="shared" si="0"/>
        <v>0</v>
      </c>
      <c r="I14" s="98"/>
      <c r="J14" s="98"/>
      <c r="K14" s="98"/>
      <c r="L14" s="146">
        <v>0</v>
      </c>
      <c r="M14" s="98"/>
    </row>
    <row r="15" spans="1:13" ht="12.75">
      <c r="A15" s="81"/>
      <c r="B15" s="81"/>
      <c r="C15" s="81"/>
      <c r="D15" s="144"/>
      <c r="E15" s="81"/>
      <c r="F15" s="144"/>
      <c r="G15" s="145">
        <f t="shared" si="0"/>
        <v>0</v>
      </c>
      <c r="I15" s="81"/>
      <c r="J15" s="81"/>
      <c r="K15" s="81"/>
      <c r="L15" s="144">
        <v>0</v>
      </c>
      <c r="M15" s="81"/>
    </row>
    <row r="16" spans="1:13" ht="12.75">
      <c r="A16" s="84"/>
      <c r="B16" s="98"/>
      <c r="C16" s="84"/>
      <c r="D16" s="88"/>
      <c r="E16" s="84"/>
      <c r="F16" s="88"/>
      <c r="G16" s="155">
        <f t="shared" si="0"/>
        <v>0</v>
      </c>
      <c r="I16" s="98"/>
      <c r="J16" s="98"/>
      <c r="K16" s="98"/>
      <c r="L16" s="146">
        <v>0</v>
      </c>
      <c r="M16" s="98"/>
    </row>
    <row r="17" spans="1:13" ht="12.75">
      <c r="A17" s="81"/>
      <c r="B17" s="81"/>
      <c r="C17" s="81"/>
      <c r="D17" s="144"/>
      <c r="E17" s="81"/>
      <c r="F17" s="144"/>
      <c r="G17" s="145">
        <f t="shared" si="0"/>
        <v>0</v>
      </c>
      <c r="I17" s="81"/>
      <c r="J17" s="81"/>
      <c r="K17" s="81"/>
      <c r="L17" s="144">
        <v>0</v>
      </c>
      <c r="M17" s="81"/>
    </row>
    <row r="18" spans="1:13" ht="12.75">
      <c r="A18" s="84"/>
      <c r="B18" s="98"/>
      <c r="C18" s="84"/>
      <c r="D18" s="88"/>
      <c r="E18" s="84"/>
      <c r="F18" s="88"/>
      <c r="G18" s="155">
        <f t="shared" si="0"/>
        <v>0</v>
      </c>
      <c r="I18" s="98"/>
      <c r="J18" s="98"/>
      <c r="K18" s="98"/>
      <c r="L18" s="146">
        <v>0</v>
      </c>
      <c r="M18" s="98"/>
    </row>
    <row r="19" spans="1:13" ht="12.75">
      <c r="A19" s="81"/>
      <c r="B19" s="81"/>
      <c r="C19" s="81"/>
      <c r="D19" s="144"/>
      <c r="E19" s="81"/>
      <c r="F19" s="144"/>
      <c r="G19" s="145">
        <f t="shared" si="0"/>
        <v>0</v>
      </c>
      <c r="I19" s="81"/>
      <c r="J19" s="81"/>
      <c r="K19" s="81"/>
      <c r="L19" s="144">
        <v>0</v>
      </c>
      <c r="M19" s="81"/>
    </row>
    <row r="20" spans="1:13" ht="12.75">
      <c r="A20" s="84"/>
      <c r="B20" s="98"/>
      <c r="C20" s="84"/>
      <c r="D20" s="88"/>
      <c r="E20" s="84"/>
      <c r="F20" s="88"/>
      <c r="G20" s="155">
        <f t="shared" si="0"/>
        <v>0</v>
      </c>
      <c r="I20" s="98"/>
      <c r="J20" s="98"/>
      <c r="K20" s="98"/>
      <c r="L20" s="146">
        <v>0</v>
      </c>
      <c r="M20" s="98"/>
    </row>
    <row r="21" spans="1:13" ht="12.75">
      <c r="A21" s="81"/>
      <c r="B21" s="81"/>
      <c r="C21" s="81"/>
      <c r="D21" s="144"/>
      <c r="E21" s="81"/>
      <c r="F21" s="144"/>
      <c r="G21" s="145">
        <f t="shared" si="0"/>
        <v>0</v>
      </c>
      <c r="I21" s="81"/>
      <c r="J21" s="81"/>
      <c r="K21" s="81"/>
      <c r="L21" s="144">
        <v>0</v>
      </c>
      <c r="M21" s="81"/>
    </row>
    <row r="22" spans="1:13" ht="12.75">
      <c r="A22" s="84"/>
      <c r="B22" s="98"/>
      <c r="C22" s="84"/>
      <c r="D22" s="88"/>
      <c r="E22" s="84"/>
      <c r="F22" s="88"/>
      <c r="G22" s="155">
        <f t="shared" si="0"/>
        <v>0</v>
      </c>
      <c r="I22" s="98"/>
      <c r="J22" s="98"/>
      <c r="K22" s="98"/>
      <c r="L22" s="146">
        <v>0</v>
      </c>
      <c r="M22" s="98"/>
    </row>
    <row r="23" spans="1:13" ht="12.75">
      <c r="A23" s="81"/>
      <c r="B23" s="81"/>
      <c r="C23" s="81"/>
      <c r="D23" s="144"/>
      <c r="E23" s="81"/>
      <c r="F23" s="144"/>
      <c r="G23" s="145">
        <f t="shared" si="0"/>
        <v>0</v>
      </c>
      <c r="I23" s="81"/>
      <c r="J23" s="81"/>
      <c r="K23" s="81"/>
      <c r="L23" s="144">
        <v>0</v>
      </c>
      <c r="M23" s="81"/>
    </row>
    <row r="24" spans="1:13" ht="12.75">
      <c r="A24" s="84"/>
      <c r="B24" s="98"/>
      <c r="C24" s="84"/>
      <c r="D24" s="88"/>
      <c r="E24" s="84"/>
      <c r="F24" s="88"/>
      <c r="G24" s="155">
        <f t="shared" si="0"/>
        <v>0</v>
      </c>
      <c r="I24" s="98"/>
      <c r="J24" s="98"/>
      <c r="K24" s="98"/>
      <c r="L24" s="146">
        <v>0</v>
      </c>
      <c r="M24" s="98"/>
    </row>
    <row r="25" spans="1:13" ht="12.75">
      <c r="A25" s="81"/>
      <c r="B25" s="81"/>
      <c r="C25" s="81"/>
      <c r="D25" s="144"/>
      <c r="E25" s="81"/>
      <c r="F25" s="144"/>
      <c r="G25" s="145">
        <f t="shared" si="0"/>
        <v>0</v>
      </c>
      <c r="I25" s="81"/>
      <c r="J25" s="81"/>
      <c r="K25" s="81"/>
      <c r="L25" s="144">
        <v>0</v>
      </c>
      <c r="M25" s="81"/>
    </row>
    <row r="26" spans="1:13" ht="12.75">
      <c r="A26" s="84"/>
      <c r="B26" s="98"/>
      <c r="C26" s="84"/>
      <c r="D26" s="88"/>
      <c r="E26" s="84"/>
      <c r="F26" s="88"/>
      <c r="G26" s="155">
        <f t="shared" si="0"/>
        <v>0</v>
      </c>
      <c r="I26" s="98"/>
      <c r="J26" s="98"/>
      <c r="K26" s="98"/>
      <c r="L26" s="146">
        <v>0</v>
      </c>
      <c r="M26" s="98"/>
    </row>
    <row r="27" spans="1:13" ht="12.75">
      <c r="A27" s="81"/>
      <c r="B27" s="81"/>
      <c r="C27" s="81"/>
      <c r="D27" s="144"/>
      <c r="E27" s="81"/>
      <c r="F27" s="144"/>
      <c r="G27" s="145">
        <f t="shared" si="0"/>
        <v>0</v>
      </c>
      <c r="I27" s="81"/>
      <c r="J27" s="81"/>
      <c r="K27" s="81"/>
      <c r="L27" s="144">
        <v>0</v>
      </c>
      <c r="M27" s="81"/>
    </row>
    <row r="28" spans="1:13" ht="12.75">
      <c r="A28" s="84"/>
      <c r="B28" s="98"/>
      <c r="C28" s="84"/>
      <c r="D28" s="88"/>
      <c r="E28" s="84"/>
      <c r="F28" s="88"/>
      <c r="G28" s="155">
        <f t="shared" si="0"/>
        <v>0</v>
      </c>
      <c r="I28" s="98"/>
      <c r="J28" s="98"/>
      <c r="K28" s="98"/>
      <c r="L28" s="146">
        <v>0</v>
      </c>
      <c r="M28" s="98"/>
    </row>
    <row r="29" spans="1:13" ht="12.75">
      <c r="A29" s="81"/>
      <c r="B29" s="81"/>
      <c r="C29" s="81"/>
      <c r="D29" s="144"/>
      <c r="E29" s="81"/>
      <c r="F29" s="144"/>
      <c r="G29" s="145">
        <f t="shared" si="0"/>
        <v>0</v>
      </c>
      <c r="I29" s="81"/>
      <c r="J29" s="81"/>
      <c r="K29" s="81"/>
      <c r="L29" s="144">
        <v>0</v>
      </c>
      <c r="M29" s="81"/>
    </row>
    <row r="30" spans="1:13" ht="12.75">
      <c r="A30" s="84"/>
      <c r="B30" s="98"/>
      <c r="C30" s="84"/>
      <c r="D30" s="88"/>
      <c r="E30" s="84"/>
      <c r="F30" s="88"/>
      <c r="G30" s="155">
        <f t="shared" si="0"/>
        <v>0</v>
      </c>
      <c r="I30" s="98"/>
      <c r="J30" s="98"/>
      <c r="K30" s="98"/>
      <c r="L30" s="146">
        <v>0</v>
      </c>
      <c r="M30" s="98"/>
    </row>
    <row r="31" spans="1:13" ht="12.75">
      <c r="A31" s="81"/>
      <c r="B31" s="81"/>
      <c r="C31" s="81"/>
      <c r="D31" s="144"/>
      <c r="E31" s="81"/>
      <c r="F31" s="144"/>
      <c r="G31" s="145">
        <f t="shared" si="0"/>
        <v>0</v>
      </c>
      <c r="I31" s="81"/>
      <c r="J31" s="81"/>
      <c r="K31" s="81"/>
      <c r="L31" s="144">
        <v>0</v>
      </c>
      <c r="M31" s="81"/>
    </row>
    <row r="32" spans="1:13" ht="12.75">
      <c r="A32" s="84"/>
      <c r="B32" s="98"/>
      <c r="C32" s="84"/>
      <c r="D32" s="88"/>
      <c r="E32" s="84"/>
      <c r="F32" s="88"/>
      <c r="G32" s="155">
        <f t="shared" si="0"/>
        <v>0</v>
      </c>
      <c r="I32" s="98"/>
      <c r="J32" s="98"/>
      <c r="K32" s="98"/>
      <c r="L32" s="146">
        <v>0</v>
      </c>
      <c r="M32" s="98"/>
    </row>
    <row r="33" spans="1:13" ht="12.75">
      <c r="A33" s="81"/>
      <c r="B33" s="81"/>
      <c r="C33" s="81"/>
      <c r="D33" s="144"/>
      <c r="E33" s="81"/>
      <c r="F33" s="144"/>
      <c r="G33" s="145">
        <f t="shared" si="0"/>
        <v>0</v>
      </c>
      <c r="I33" s="81"/>
      <c r="J33" s="81"/>
      <c r="K33" s="81"/>
      <c r="L33" s="144">
        <v>0</v>
      </c>
      <c r="M33" s="81"/>
    </row>
    <row r="34" spans="1:13" ht="12.75">
      <c r="A34" s="84"/>
      <c r="B34" s="98"/>
      <c r="C34" s="84"/>
      <c r="D34" s="88"/>
      <c r="E34" s="84"/>
      <c r="F34" s="88"/>
      <c r="G34" s="155">
        <f t="shared" si="0"/>
        <v>0</v>
      </c>
      <c r="I34" s="98"/>
      <c r="J34" s="98"/>
      <c r="K34" s="98"/>
      <c r="L34" s="146">
        <v>0</v>
      </c>
      <c r="M34" s="98"/>
    </row>
    <row r="35" spans="1:13" ht="12.75">
      <c r="A35" s="81"/>
      <c r="B35" s="81"/>
      <c r="C35" s="81"/>
      <c r="D35" s="144"/>
      <c r="E35" s="81"/>
      <c r="F35" s="144"/>
      <c r="G35" s="145">
        <f t="shared" si="0"/>
        <v>0</v>
      </c>
      <c r="I35" s="81"/>
      <c r="J35" s="81"/>
      <c r="K35" s="81"/>
      <c r="L35" s="144">
        <v>0</v>
      </c>
      <c r="M35" s="81"/>
    </row>
    <row r="36" spans="1:13" ht="12.75">
      <c r="A36" s="84"/>
      <c r="B36" s="98"/>
      <c r="C36" s="84"/>
      <c r="D36" s="88"/>
      <c r="E36" s="84"/>
      <c r="F36" s="88"/>
      <c r="G36" s="155">
        <f t="shared" si="0"/>
        <v>0</v>
      </c>
      <c r="I36" s="98"/>
      <c r="J36" s="98"/>
      <c r="K36" s="98"/>
      <c r="L36" s="146">
        <v>0</v>
      </c>
      <c r="M36" s="98"/>
    </row>
    <row r="37" spans="1:13" ht="12.75">
      <c r="A37" s="81"/>
      <c r="B37" s="81"/>
      <c r="C37" s="81"/>
      <c r="D37" s="144"/>
      <c r="E37" s="81"/>
      <c r="F37" s="144"/>
      <c r="G37" s="145">
        <f t="shared" si="0"/>
        <v>0</v>
      </c>
      <c r="I37" s="81"/>
      <c r="J37" s="81"/>
      <c r="K37" s="81"/>
      <c r="L37" s="144">
        <v>0</v>
      </c>
      <c r="M37" s="81"/>
    </row>
    <row r="38" spans="1:13" ht="12.75">
      <c r="A38" s="84"/>
      <c r="B38" s="98"/>
      <c r="C38" s="84"/>
      <c r="D38" s="88"/>
      <c r="E38" s="84"/>
      <c r="F38" s="88"/>
      <c r="G38" s="155">
        <f t="shared" si="0"/>
        <v>0</v>
      </c>
      <c r="I38" s="98"/>
      <c r="J38" s="98"/>
      <c r="K38" s="98"/>
      <c r="L38" s="146">
        <v>0</v>
      </c>
      <c r="M38" s="98"/>
    </row>
    <row r="39" spans="1:13" ht="12.75">
      <c r="A39" s="81"/>
      <c r="B39" s="81"/>
      <c r="C39" s="81"/>
      <c r="D39" s="144"/>
      <c r="E39" s="81"/>
      <c r="F39" s="144"/>
      <c r="G39" s="145">
        <f t="shared" si="0"/>
        <v>0</v>
      </c>
      <c r="I39" s="81"/>
      <c r="J39" s="81"/>
      <c r="K39" s="81"/>
      <c r="L39" s="144">
        <v>0</v>
      </c>
      <c r="M39" s="81"/>
    </row>
    <row r="40" spans="1:13" ht="12.75">
      <c r="A40" s="84"/>
      <c r="B40" s="98"/>
      <c r="C40" s="84"/>
      <c r="D40" s="88"/>
      <c r="E40" s="84"/>
      <c r="F40" s="88"/>
      <c r="G40" s="155">
        <f t="shared" si="0"/>
        <v>0</v>
      </c>
      <c r="I40" s="98"/>
      <c r="J40" s="98"/>
      <c r="K40" s="98"/>
      <c r="L40" s="146">
        <v>0</v>
      </c>
      <c r="M40" s="98"/>
    </row>
    <row r="41" spans="1:13" ht="12.75">
      <c r="A41" s="81"/>
      <c r="B41" s="81"/>
      <c r="C41" s="81"/>
      <c r="D41" s="144"/>
      <c r="E41" s="81"/>
      <c r="F41" s="144"/>
      <c r="G41" s="145">
        <f t="shared" si="0"/>
        <v>0</v>
      </c>
      <c r="I41" s="81"/>
      <c r="J41" s="81"/>
      <c r="K41" s="81"/>
      <c r="L41" s="144">
        <v>0</v>
      </c>
      <c r="M41" s="81"/>
    </row>
    <row r="42" spans="1:13" ht="12.75">
      <c r="A42" s="84"/>
      <c r="B42" s="98"/>
      <c r="C42" s="84"/>
      <c r="D42" s="88"/>
      <c r="E42" s="84"/>
      <c r="F42" s="88"/>
      <c r="G42" s="155">
        <f t="shared" si="0"/>
        <v>0</v>
      </c>
      <c r="I42" s="98"/>
      <c r="J42" s="98"/>
      <c r="K42" s="98"/>
      <c r="L42" s="146">
        <v>0</v>
      </c>
      <c r="M42" s="98"/>
    </row>
    <row r="43" spans="1:13" ht="12.75">
      <c r="A43" s="81"/>
      <c r="B43" s="81"/>
      <c r="C43" s="81"/>
      <c r="D43" s="144"/>
      <c r="E43" s="81"/>
      <c r="F43" s="144"/>
      <c r="G43" s="145">
        <f t="shared" si="0"/>
        <v>0</v>
      </c>
      <c r="I43" s="81"/>
      <c r="J43" s="81"/>
      <c r="K43" s="81"/>
      <c r="L43" s="144">
        <v>0</v>
      </c>
      <c r="M43" s="81"/>
    </row>
    <row r="44" spans="1:13" ht="12.75">
      <c r="A44" s="84"/>
      <c r="B44" s="98"/>
      <c r="C44" s="84"/>
      <c r="D44" s="88"/>
      <c r="E44" s="84"/>
      <c r="F44" s="88"/>
      <c r="G44" s="155">
        <f t="shared" si="0"/>
        <v>0</v>
      </c>
      <c r="I44" s="98"/>
      <c r="J44" s="98"/>
      <c r="K44" s="98"/>
      <c r="L44" s="146">
        <v>0</v>
      </c>
      <c r="M44" s="98"/>
    </row>
    <row r="45" spans="1:13" ht="12.75">
      <c r="A45" s="81"/>
      <c r="B45" s="81"/>
      <c r="C45" s="81"/>
      <c r="D45" s="144"/>
      <c r="E45" s="81"/>
      <c r="F45" s="144"/>
      <c r="G45" s="145">
        <f t="shared" si="0"/>
        <v>0</v>
      </c>
      <c r="I45" s="81"/>
      <c r="J45" s="81"/>
      <c r="K45" s="81"/>
      <c r="L45" s="144">
        <v>0</v>
      </c>
      <c r="M45" s="81"/>
    </row>
    <row r="46" spans="1:13" ht="12.75">
      <c r="A46" s="84"/>
      <c r="B46" s="98"/>
      <c r="C46" s="84"/>
      <c r="D46" s="88"/>
      <c r="E46" s="84"/>
      <c r="F46" s="88"/>
      <c r="G46" s="155">
        <f t="shared" si="0"/>
        <v>0</v>
      </c>
      <c r="I46" s="98"/>
      <c r="J46" s="98"/>
      <c r="K46" s="98"/>
      <c r="L46" s="146">
        <v>0</v>
      </c>
      <c r="M46" s="98"/>
    </row>
    <row r="47" spans="1:13" ht="12.75">
      <c r="A47" s="81"/>
      <c r="B47" s="81"/>
      <c r="C47" s="81"/>
      <c r="D47" s="144"/>
      <c r="E47" s="81"/>
      <c r="F47" s="144"/>
      <c r="G47" s="145">
        <f t="shared" si="0"/>
        <v>0</v>
      </c>
      <c r="I47" s="81"/>
      <c r="J47" s="81"/>
      <c r="K47" s="81"/>
      <c r="L47" s="144">
        <v>0</v>
      </c>
      <c r="M47" s="81"/>
    </row>
    <row r="48" spans="1:13" ht="12.75">
      <c r="A48" s="84"/>
      <c r="B48" s="98"/>
      <c r="C48" s="84"/>
      <c r="D48" s="88"/>
      <c r="E48" s="84"/>
      <c r="F48" s="88"/>
      <c r="G48" s="155">
        <f t="shared" si="0"/>
        <v>0</v>
      </c>
      <c r="I48" s="98"/>
      <c r="J48" s="98"/>
      <c r="K48" s="98"/>
      <c r="L48" s="146">
        <v>0</v>
      </c>
      <c r="M48" s="98"/>
    </row>
    <row r="49" spans="1:13" ht="12.75">
      <c r="A49" s="81"/>
      <c r="B49" s="81"/>
      <c r="C49" s="81"/>
      <c r="D49" s="144"/>
      <c r="E49" s="81"/>
      <c r="F49" s="144"/>
      <c r="G49" s="145">
        <f t="shared" si="0"/>
        <v>0</v>
      </c>
      <c r="I49" s="81"/>
      <c r="J49" s="81"/>
      <c r="K49" s="81"/>
      <c r="L49" s="144">
        <v>0</v>
      </c>
      <c r="M49" s="81"/>
    </row>
    <row r="50" spans="1:13" ht="12.75">
      <c r="A50" s="84"/>
      <c r="B50" s="98"/>
      <c r="C50" s="84"/>
      <c r="D50" s="88"/>
      <c r="E50" s="84"/>
      <c r="F50" s="88"/>
      <c r="G50" s="155">
        <f t="shared" si="0"/>
        <v>0</v>
      </c>
      <c r="I50" s="98"/>
      <c r="J50" s="98"/>
      <c r="K50" s="98"/>
      <c r="L50" s="146">
        <v>0</v>
      </c>
      <c r="M50" s="98"/>
    </row>
    <row r="51" spans="1:13" ht="12.75">
      <c r="A51" s="81"/>
      <c r="B51" s="81"/>
      <c r="C51" s="81"/>
      <c r="D51" s="144"/>
      <c r="E51" s="81"/>
      <c r="F51" s="144"/>
      <c r="G51" s="145">
        <f t="shared" si="0"/>
        <v>0</v>
      </c>
      <c r="I51" s="81"/>
      <c r="J51" s="81"/>
      <c r="K51" s="81"/>
      <c r="L51" s="144">
        <v>0</v>
      </c>
      <c r="M51" s="81"/>
    </row>
    <row r="52" spans="1:13" ht="12.75">
      <c r="A52" s="84"/>
      <c r="B52" s="98"/>
      <c r="C52" s="84"/>
      <c r="D52" s="88"/>
      <c r="E52" s="84"/>
      <c r="F52" s="88"/>
      <c r="G52" s="155">
        <f t="shared" si="0"/>
        <v>0</v>
      </c>
      <c r="I52" s="98"/>
      <c r="J52" s="98"/>
      <c r="K52" s="98"/>
      <c r="L52" s="146">
        <v>0</v>
      </c>
      <c r="M52" s="98"/>
    </row>
    <row r="53" spans="1:13" ht="12.75">
      <c r="A53" s="81"/>
      <c r="B53" s="81"/>
      <c r="C53" s="81"/>
      <c r="D53" s="144"/>
      <c r="E53" s="81"/>
      <c r="F53" s="144"/>
      <c r="G53" s="145">
        <f t="shared" si="0"/>
        <v>0</v>
      </c>
      <c r="I53" s="81"/>
      <c r="J53" s="81"/>
      <c r="K53" s="81"/>
      <c r="L53" s="144">
        <v>0</v>
      </c>
      <c r="M53" s="81"/>
    </row>
    <row r="54" spans="1:13" ht="12.75">
      <c r="A54" s="84"/>
      <c r="B54" s="98"/>
      <c r="C54" s="84"/>
      <c r="D54" s="88"/>
      <c r="E54" s="84"/>
      <c r="F54" s="88"/>
      <c r="G54" s="155">
        <f t="shared" si="0"/>
        <v>0</v>
      </c>
      <c r="I54" s="98"/>
      <c r="J54" s="98"/>
      <c r="K54" s="98"/>
      <c r="L54" s="146">
        <v>0</v>
      </c>
      <c r="M54" s="98"/>
    </row>
    <row r="55" spans="1:13" ht="12.75">
      <c r="A55" s="81"/>
      <c r="B55" s="81"/>
      <c r="C55" s="81"/>
      <c r="D55" s="144"/>
      <c r="E55" s="81"/>
      <c r="F55" s="144"/>
      <c r="G55" s="145">
        <f t="shared" si="0"/>
        <v>0</v>
      </c>
      <c r="I55" s="81"/>
      <c r="J55" s="81"/>
      <c r="K55" s="81"/>
      <c r="L55" s="144">
        <v>0</v>
      </c>
      <c r="M55" s="81"/>
    </row>
    <row r="56" spans="1:13" ht="12.75">
      <c r="A56" s="84"/>
      <c r="B56" s="98"/>
      <c r="C56" s="84"/>
      <c r="D56" s="88"/>
      <c r="E56" s="84"/>
      <c r="F56" s="88"/>
      <c r="G56" s="155">
        <f t="shared" si="0"/>
        <v>0</v>
      </c>
      <c r="I56" s="98"/>
      <c r="J56" s="98"/>
      <c r="K56" s="98"/>
      <c r="L56" s="146">
        <v>0</v>
      </c>
      <c r="M56" s="98"/>
    </row>
    <row r="57" spans="1:13" ht="12.75">
      <c r="A57" s="81"/>
      <c r="B57" s="81"/>
      <c r="C57" s="81"/>
      <c r="D57" s="144"/>
      <c r="E57" s="81"/>
      <c r="F57" s="144"/>
      <c r="G57" s="145">
        <f t="shared" si="0"/>
        <v>0</v>
      </c>
      <c r="I57" s="81"/>
      <c r="J57" s="81"/>
      <c r="K57" s="81"/>
      <c r="L57" s="144">
        <v>0</v>
      </c>
      <c r="M57" s="81"/>
    </row>
    <row r="58" spans="1:13" ht="12.75">
      <c r="A58" s="84"/>
      <c r="B58" s="98"/>
      <c r="C58" s="84"/>
      <c r="D58" s="88"/>
      <c r="E58" s="84"/>
      <c r="F58" s="88"/>
      <c r="G58" s="155">
        <f t="shared" si="0"/>
        <v>0</v>
      </c>
      <c r="I58" s="98"/>
      <c r="J58" s="98"/>
      <c r="K58" s="98"/>
      <c r="L58" s="146">
        <v>0</v>
      </c>
      <c r="M58" s="98"/>
    </row>
    <row r="59" spans="1:13" ht="12.75">
      <c r="A59" s="81"/>
      <c r="B59" s="81"/>
      <c r="C59" s="81"/>
      <c r="D59" s="144"/>
      <c r="E59" s="81"/>
      <c r="F59" s="144"/>
      <c r="G59" s="145">
        <f t="shared" si="0"/>
        <v>0</v>
      </c>
      <c r="I59" s="81"/>
      <c r="J59" s="81"/>
      <c r="K59" s="81"/>
      <c r="L59" s="144">
        <v>0</v>
      </c>
      <c r="M59" s="81"/>
    </row>
    <row r="60" spans="1:13" ht="12.75">
      <c r="A60" s="84"/>
      <c r="B60" s="98"/>
      <c r="C60" s="84"/>
      <c r="D60" s="88"/>
      <c r="E60" s="84"/>
      <c r="F60" s="88"/>
      <c r="G60" s="155">
        <f t="shared" si="0"/>
        <v>0</v>
      </c>
      <c r="I60" s="98"/>
      <c r="J60" s="98"/>
      <c r="K60" s="98"/>
      <c r="L60" s="146">
        <v>0</v>
      </c>
      <c r="M60" s="98"/>
    </row>
    <row r="61" spans="1:13" ht="12.75">
      <c r="A61" s="81"/>
      <c r="B61" s="81"/>
      <c r="C61" s="81"/>
      <c r="D61" s="144"/>
      <c r="E61" s="81"/>
      <c r="F61" s="144"/>
      <c r="G61" s="145">
        <f t="shared" si="0"/>
        <v>0</v>
      </c>
      <c r="I61" s="81"/>
      <c r="J61" s="81"/>
      <c r="K61" s="81"/>
      <c r="L61" s="144">
        <v>0</v>
      </c>
      <c r="M61" s="81"/>
    </row>
    <row r="62" spans="1:13" ht="12.75">
      <c r="A62" s="84"/>
      <c r="B62" s="98"/>
      <c r="C62" s="84"/>
      <c r="D62" s="88"/>
      <c r="E62" s="84"/>
      <c r="F62" s="88"/>
      <c r="G62" s="155">
        <f t="shared" si="0"/>
        <v>0</v>
      </c>
      <c r="I62" s="98"/>
      <c r="J62" s="98"/>
      <c r="K62" s="98"/>
      <c r="L62" s="146">
        <v>0</v>
      </c>
      <c r="M62" s="98"/>
    </row>
    <row r="63" spans="1:13" ht="12.75">
      <c r="A63" s="81"/>
      <c r="B63" s="81"/>
      <c r="C63" s="81"/>
      <c r="D63" s="144"/>
      <c r="E63" s="81"/>
      <c r="F63" s="144"/>
      <c r="G63" s="145">
        <f t="shared" si="0"/>
        <v>0</v>
      </c>
      <c r="I63" s="81"/>
      <c r="J63" s="81"/>
      <c r="K63" s="81"/>
      <c r="L63" s="144">
        <v>0</v>
      </c>
      <c r="M63" s="81"/>
    </row>
  </sheetData>
  <sheetProtection/>
  <mergeCells count="3">
    <mergeCell ref="C3:F3"/>
    <mergeCell ref="C2:G2"/>
    <mergeCell ref="I9:M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89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40.7109375" style="86" customWidth="1"/>
    <col min="2" max="2" width="11.57421875" style="0" customWidth="1"/>
    <col min="3" max="3" width="19.421875" style="86" customWidth="1"/>
    <col min="4" max="4" width="8.28125" style="86" bestFit="1" customWidth="1"/>
    <col min="5" max="5" width="10.140625" style="86" bestFit="1" customWidth="1"/>
    <col min="6" max="6" width="10.421875" style="86" bestFit="1" customWidth="1"/>
    <col min="7" max="7" width="10.8515625" style="90" bestFit="1" customWidth="1"/>
    <col min="8" max="8" width="11.140625" style="86" bestFit="1" customWidth="1"/>
    <col min="9" max="9" width="15.28125" style="90" bestFit="1" customWidth="1"/>
    <col min="10" max="10" width="12.8515625" style="86" bestFit="1" customWidth="1"/>
    <col min="11" max="11" width="6.140625" style="132" customWidth="1"/>
    <col min="12" max="12" width="5.57421875" style="132" customWidth="1"/>
    <col min="13" max="13" width="12.140625" style="0" bestFit="1" customWidth="1"/>
  </cols>
  <sheetData>
    <row r="2" spans="3:13" ht="15.75">
      <c r="C2" s="224" t="s">
        <v>164</v>
      </c>
      <c r="D2" s="224"/>
      <c r="E2" s="224"/>
      <c r="F2" s="224"/>
      <c r="G2" s="224"/>
      <c r="H2" s="224"/>
      <c r="I2" s="224"/>
      <c r="J2" s="224"/>
      <c r="M2" s="59" t="s">
        <v>159</v>
      </c>
    </row>
    <row r="3" spans="3:13" ht="15.75">
      <c r="C3" s="223" t="s">
        <v>106</v>
      </c>
      <c r="D3" s="223"/>
      <c r="E3" s="223"/>
      <c r="F3" s="225"/>
      <c r="G3" s="225"/>
      <c r="H3" s="91"/>
      <c r="I3" s="92"/>
      <c r="J3" s="93" t="s">
        <v>156</v>
      </c>
      <c r="M3" s="59"/>
    </row>
    <row r="4" spans="1:13" ht="15">
      <c r="A4" s="94" t="s">
        <v>160</v>
      </c>
      <c r="B4" s="94" t="s">
        <v>184</v>
      </c>
      <c r="C4" s="78" t="s">
        <v>100</v>
      </c>
      <c r="D4" s="79" t="s">
        <v>24</v>
      </c>
      <c r="E4" s="79" t="s">
        <v>157</v>
      </c>
      <c r="F4" s="79" t="s">
        <v>158</v>
      </c>
      <c r="G4" s="95" t="s">
        <v>26</v>
      </c>
      <c r="H4" s="93" t="s">
        <v>185</v>
      </c>
      <c r="I4" s="95" t="s">
        <v>240</v>
      </c>
      <c r="J4" s="134">
        <f>SUM(I:I)</f>
        <v>0</v>
      </c>
      <c r="M4" s="76">
        <v>42736</v>
      </c>
    </row>
    <row r="5" spans="1:13" ht="15">
      <c r="A5" s="81"/>
      <c r="B5" s="81"/>
      <c r="C5" s="81"/>
      <c r="D5" s="82"/>
      <c r="E5" s="83"/>
      <c r="F5" s="83"/>
      <c r="G5" s="87"/>
      <c r="H5" s="83"/>
      <c r="I5" s="133">
        <f>IF((H5-F5)&gt;0,G5/(H5-F5+1)*(L5-K5+1),0)</f>
        <v>0</v>
      </c>
      <c r="J5" s="96"/>
      <c r="K5" s="132">
        <f>IF(F5&lt;$M$4,$M$4,F5)</f>
        <v>42736</v>
      </c>
      <c r="L5" s="132">
        <f>IF(H5&gt;$M$5,$M$5,H5)</f>
        <v>0</v>
      </c>
      <c r="M5" s="76">
        <v>43100</v>
      </c>
    </row>
    <row r="6" spans="1:13" ht="12.75">
      <c r="A6" s="84"/>
      <c r="B6" s="98"/>
      <c r="C6" s="85"/>
      <c r="D6" s="84"/>
      <c r="E6" s="88"/>
      <c r="F6" s="88"/>
      <c r="G6" s="88"/>
      <c r="H6" s="97"/>
      <c r="I6" s="135">
        <f aca="true" t="shared" si="0" ref="I6:I63">IF((H6-F6)&gt;0,G6/(H6-F6+1)*(L6-K6+1),0)</f>
        <v>0</v>
      </c>
      <c r="K6" s="132">
        <f aca="true" t="shared" si="1" ref="K6:K21">IF(F6&lt;$M$4,$M$4,F6)</f>
        <v>42736</v>
      </c>
      <c r="L6" s="132">
        <f aca="true" t="shared" si="2" ref="L6:L21">IF(H6&gt;$M$5,$M$5,H6)</f>
        <v>0</v>
      </c>
      <c r="M6" s="6" t="s">
        <v>187</v>
      </c>
    </row>
    <row r="7" spans="1:13" ht="12.75">
      <c r="A7" s="81"/>
      <c r="B7" s="81"/>
      <c r="C7" s="81"/>
      <c r="D7" s="82"/>
      <c r="E7" s="83"/>
      <c r="F7" s="83"/>
      <c r="G7" s="87"/>
      <c r="H7" s="83"/>
      <c r="I7" s="133">
        <f t="shared" si="0"/>
        <v>0</v>
      </c>
      <c r="K7" s="132">
        <f t="shared" si="1"/>
        <v>42736</v>
      </c>
      <c r="L7" s="132">
        <f t="shared" si="2"/>
        <v>0</v>
      </c>
      <c r="M7" s="6" t="s">
        <v>186</v>
      </c>
    </row>
    <row r="8" spans="1:12" ht="12.75">
      <c r="A8" s="84"/>
      <c r="B8" s="98"/>
      <c r="C8" s="84"/>
      <c r="D8" s="84"/>
      <c r="E8" s="88"/>
      <c r="F8" s="88"/>
      <c r="G8" s="88"/>
      <c r="H8" s="97"/>
      <c r="I8" s="135">
        <f t="shared" si="0"/>
        <v>0</v>
      </c>
      <c r="K8" s="132">
        <f t="shared" si="1"/>
        <v>42736</v>
      </c>
      <c r="L8" s="132">
        <f t="shared" si="2"/>
        <v>0</v>
      </c>
    </row>
    <row r="9" spans="1:12" ht="12.75">
      <c r="A9" s="81"/>
      <c r="B9" s="81"/>
      <c r="C9" s="81"/>
      <c r="D9" s="82"/>
      <c r="E9" s="83"/>
      <c r="F9" s="83"/>
      <c r="G9" s="87"/>
      <c r="H9" s="82"/>
      <c r="I9" s="133">
        <f t="shared" si="0"/>
        <v>0</v>
      </c>
      <c r="K9" s="132">
        <f t="shared" si="1"/>
        <v>42736</v>
      </c>
      <c r="L9" s="132">
        <f t="shared" si="2"/>
        <v>0</v>
      </c>
    </row>
    <row r="10" spans="1:12" ht="12.75">
      <c r="A10" s="84"/>
      <c r="B10" s="98"/>
      <c r="C10" s="84"/>
      <c r="D10" s="84"/>
      <c r="E10" s="84"/>
      <c r="F10" s="84"/>
      <c r="G10" s="88"/>
      <c r="H10" s="98"/>
      <c r="I10" s="135">
        <f t="shared" si="0"/>
        <v>0</v>
      </c>
      <c r="K10" s="132">
        <f t="shared" si="1"/>
        <v>42736</v>
      </c>
      <c r="L10" s="132">
        <f t="shared" si="2"/>
        <v>0</v>
      </c>
    </row>
    <row r="11" spans="1:12" ht="12.75">
      <c r="A11" s="81"/>
      <c r="B11" s="81"/>
      <c r="C11" s="81"/>
      <c r="D11" s="82"/>
      <c r="E11" s="83"/>
      <c r="F11" s="83"/>
      <c r="G11" s="87"/>
      <c r="H11" s="82"/>
      <c r="I11" s="133">
        <f t="shared" si="0"/>
        <v>0</v>
      </c>
      <c r="K11" s="132">
        <f t="shared" si="1"/>
        <v>42736</v>
      </c>
      <c r="L11" s="132">
        <f t="shared" si="2"/>
        <v>0</v>
      </c>
    </row>
    <row r="12" spans="1:12" ht="12.75">
      <c r="A12" s="84"/>
      <c r="B12" s="98"/>
      <c r="C12" s="84"/>
      <c r="D12" s="84"/>
      <c r="E12" s="84"/>
      <c r="F12" s="84"/>
      <c r="G12" s="88"/>
      <c r="H12" s="97"/>
      <c r="I12" s="135">
        <f t="shared" si="0"/>
        <v>0</v>
      </c>
      <c r="J12" s="99"/>
      <c r="K12" s="132">
        <f t="shared" si="1"/>
        <v>42736</v>
      </c>
      <c r="L12" s="132">
        <f t="shared" si="2"/>
        <v>0</v>
      </c>
    </row>
    <row r="13" spans="1:12" ht="12.75">
      <c r="A13" s="81"/>
      <c r="B13" s="81"/>
      <c r="C13" s="81"/>
      <c r="D13" s="82"/>
      <c r="E13" s="83"/>
      <c r="F13" s="83"/>
      <c r="G13" s="87"/>
      <c r="H13" s="82"/>
      <c r="I13" s="133">
        <f t="shared" si="0"/>
        <v>0</v>
      </c>
      <c r="K13" s="132">
        <f t="shared" si="1"/>
        <v>42736</v>
      </c>
      <c r="L13" s="132">
        <f t="shared" si="2"/>
        <v>0</v>
      </c>
    </row>
    <row r="14" spans="1:12" ht="12.75">
      <c r="A14" s="84"/>
      <c r="B14" s="98"/>
      <c r="C14" s="84"/>
      <c r="D14" s="84"/>
      <c r="E14" s="84"/>
      <c r="F14" s="84"/>
      <c r="G14" s="89"/>
      <c r="H14" s="97"/>
      <c r="I14" s="135">
        <f t="shared" si="0"/>
        <v>0</v>
      </c>
      <c r="K14" s="132">
        <f t="shared" si="1"/>
        <v>42736</v>
      </c>
      <c r="L14" s="132">
        <f t="shared" si="2"/>
        <v>0</v>
      </c>
    </row>
    <row r="15" spans="1:12" ht="12.75">
      <c r="A15" s="81"/>
      <c r="B15" s="81"/>
      <c r="C15" s="81"/>
      <c r="D15" s="82"/>
      <c r="E15" s="83"/>
      <c r="F15" s="83"/>
      <c r="G15" s="87"/>
      <c r="H15" s="82"/>
      <c r="I15" s="133">
        <f t="shared" si="0"/>
        <v>0</v>
      </c>
      <c r="K15" s="132">
        <f t="shared" si="1"/>
        <v>42736</v>
      </c>
      <c r="L15" s="132">
        <f t="shared" si="2"/>
        <v>0</v>
      </c>
    </row>
    <row r="16" spans="1:12" ht="12.75">
      <c r="A16" s="84"/>
      <c r="B16" s="98"/>
      <c r="C16" s="84"/>
      <c r="D16" s="84"/>
      <c r="E16" s="84"/>
      <c r="F16" s="84"/>
      <c r="G16" s="88"/>
      <c r="H16" s="97"/>
      <c r="I16" s="135">
        <f t="shared" si="0"/>
        <v>0</v>
      </c>
      <c r="K16" s="132">
        <f t="shared" si="1"/>
        <v>42736</v>
      </c>
      <c r="L16" s="132">
        <f t="shared" si="2"/>
        <v>0</v>
      </c>
    </row>
    <row r="17" spans="1:12" ht="12.75">
      <c r="A17" s="81"/>
      <c r="B17" s="81"/>
      <c r="C17" s="81"/>
      <c r="D17" s="82"/>
      <c r="E17" s="83"/>
      <c r="F17" s="83"/>
      <c r="G17" s="87"/>
      <c r="H17" s="82"/>
      <c r="I17" s="133">
        <f t="shared" si="0"/>
        <v>0</v>
      </c>
      <c r="K17" s="132">
        <f t="shared" si="1"/>
        <v>42736</v>
      </c>
      <c r="L17" s="132">
        <f t="shared" si="2"/>
        <v>0</v>
      </c>
    </row>
    <row r="18" spans="1:12" ht="12.75">
      <c r="A18" s="84"/>
      <c r="B18" s="98"/>
      <c r="C18" s="84"/>
      <c r="D18" s="84"/>
      <c r="E18" s="84"/>
      <c r="F18" s="84"/>
      <c r="G18" s="88"/>
      <c r="H18" s="97"/>
      <c r="I18" s="135">
        <f t="shared" si="0"/>
        <v>0</v>
      </c>
      <c r="K18" s="132">
        <f t="shared" si="1"/>
        <v>42736</v>
      </c>
      <c r="L18" s="132">
        <f t="shared" si="2"/>
        <v>0</v>
      </c>
    </row>
    <row r="19" spans="1:12" ht="12.75">
      <c r="A19" s="81"/>
      <c r="B19" s="81"/>
      <c r="C19" s="81"/>
      <c r="D19" s="82"/>
      <c r="E19" s="83"/>
      <c r="F19" s="83"/>
      <c r="G19" s="87"/>
      <c r="H19" s="82"/>
      <c r="I19" s="133">
        <f t="shared" si="0"/>
        <v>0</v>
      </c>
      <c r="K19" s="132">
        <f t="shared" si="1"/>
        <v>42736</v>
      </c>
      <c r="L19" s="132">
        <f t="shared" si="2"/>
        <v>0</v>
      </c>
    </row>
    <row r="20" spans="1:12" ht="12.75">
      <c r="A20" s="84"/>
      <c r="B20" s="98"/>
      <c r="C20" s="84"/>
      <c r="D20" s="84"/>
      <c r="E20" s="84"/>
      <c r="F20" s="84"/>
      <c r="G20" s="88"/>
      <c r="H20" s="97"/>
      <c r="I20" s="135">
        <f t="shared" si="0"/>
        <v>0</v>
      </c>
      <c r="K20" s="132">
        <f t="shared" si="1"/>
        <v>42736</v>
      </c>
      <c r="L20" s="132">
        <f t="shared" si="2"/>
        <v>0</v>
      </c>
    </row>
    <row r="21" spans="1:12" ht="12.75">
      <c r="A21" s="81"/>
      <c r="B21" s="81"/>
      <c r="C21" s="81"/>
      <c r="D21" s="82"/>
      <c r="E21" s="83"/>
      <c r="F21" s="83"/>
      <c r="G21" s="87"/>
      <c r="H21" s="82"/>
      <c r="I21" s="133">
        <f t="shared" si="0"/>
        <v>0</v>
      </c>
      <c r="K21" s="132">
        <f t="shared" si="1"/>
        <v>42736</v>
      </c>
      <c r="L21" s="132">
        <f t="shared" si="2"/>
        <v>0</v>
      </c>
    </row>
    <row r="22" spans="1:12" ht="12.75">
      <c r="A22" s="84"/>
      <c r="B22" s="98"/>
      <c r="C22" s="84"/>
      <c r="D22" s="84"/>
      <c r="E22" s="84"/>
      <c r="F22" s="84"/>
      <c r="G22" s="88"/>
      <c r="H22" s="97"/>
      <c r="I22" s="135">
        <f t="shared" si="0"/>
        <v>0</v>
      </c>
      <c r="K22" s="132">
        <f aca="true" t="shared" si="3" ref="K22:K63">IF(F22&lt;$M$4,$M$4,F22)</f>
        <v>42736</v>
      </c>
      <c r="L22" s="132">
        <f aca="true" t="shared" si="4" ref="L22:L63">IF(H22&gt;$M$5,$M$5,H22)</f>
        <v>0</v>
      </c>
    </row>
    <row r="23" spans="1:12" ht="12.75">
      <c r="A23" s="81"/>
      <c r="B23" s="81"/>
      <c r="C23" s="81"/>
      <c r="D23" s="82"/>
      <c r="E23" s="83"/>
      <c r="F23" s="83"/>
      <c r="G23" s="87"/>
      <c r="H23" s="83"/>
      <c r="I23" s="133">
        <f t="shared" si="0"/>
        <v>0</v>
      </c>
      <c r="K23" s="132">
        <f t="shared" si="3"/>
        <v>42736</v>
      </c>
      <c r="L23" s="132">
        <f t="shared" si="4"/>
        <v>0</v>
      </c>
    </row>
    <row r="24" spans="1:12" ht="12.75">
      <c r="A24" s="84"/>
      <c r="B24" s="98"/>
      <c r="C24" s="84"/>
      <c r="D24" s="84"/>
      <c r="E24" s="84"/>
      <c r="F24" s="84"/>
      <c r="G24" s="88"/>
      <c r="H24" s="97"/>
      <c r="I24" s="135">
        <f t="shared" si="0"/>
        <v>0</v>
      </c>
      <c r="K24" s="132">
        <f t="shared" si="3"/>
        <v>42736</v>
      </c>
      <c r="L24" s="132">
        <f t="shared" si="4"/>
        <v>0</v>
      </c>
    </row>
    <row r="25" spans="1:12" ht="12.75">
      <c r="A25" s="81"/>
      <c r="B25" s="81"/>
      <c r="C25" s="81"/>
      <c r="D25" s="82"/>
      <c r="E25" s="83"/>
      <c r="F25" s="83"/>
      <c r="G25" s="87"/>
      <c r="H25" s="82"/>
      <c r="I25" s="133">
        <f t="shared" si="0"/>
        <v>0</v>
      </c>
      <c r="K25" s="132">
        <f t="shared" si="3"/>
        <v>42736</v>
      </c>
      <c r="L25" s="132">
        <f t="shared" si="4"/>
        <v>0</v>
      </c>
    </row>
    <row r="26" spans="1:12" ht="12.75">
      <c r="A26" s="84"/>
      <c r="B26" s="98"/>
      <c r="C26" s="84"/>
      <c r="D26" s="84"/>
      <c r="E26" s="84"/>
      <c r="F26" s="84"/>
      <c r="G26" s="88"/>
      <c r="H26" s="97"/>
      <c r="I26" s="135">
        <f t="shared" si="0"/>
        <v>0</v>
      </c>
      <c r="K26" s="132">
        <f t="shared" si="3"/>
        <v>42736</v>
      </c>
      <c r="L26" s="132">
        <f t="shared" si="4"/>
        <v>0</v>
      </c>
    </row>
    <row r="27" spans="1:12" ht="12.75">
      <c r="A27" s="81"/>
      <c r="B27" s="81"/>
      <c r="C27" s="81"/>
      <c r="D27" s="82"/>
      <c r="E27" s="83"/>
      <c r="F27" s="83"/>
      <c r="G27" s="87"/>
      <c r="H27" s="82"/>
      <c r="I27" s="133">
        <f t="shared" si="0"/>
        <v>0</v>
      </c>
      <c r="K27" s="132">
        <f t="shared" si="3"/>
        <v>42736</v>
      </c>
      <c r="L27" s="132">
        <f t="shared" si="4"/>
        <v>0</v>
      </c>
    </row>
    <row r="28" spans="1:12" ht="12.75">
      <c r="A28" s="84"/>
      <c r="B28" s="98"/>
      <c r="C28" s="84"/>
      <c r="D28" s="84"/>
      <c r="E28" s="84"/>
      <c r="F28" s="84"/>
      <c r="G28" s="88"/>
      <c r="H28" s="97"/>
      <c r="I28" s="135">
        <f t="shared" si="0"/>
        <v>0</v>
      </c>
      <c r="K28" s="132">
        <f t="shared" si="3"/>
        <v>42736</v>
      </c>
      <c r="L28" s="132">
        <f t="shared" si="4"/>
        <v>0</v>
      </c>
    </row>
    <row r="29" spans="1:12" ht="12.75">
      <c r="A29" s="81"/>
      <c r="B29" s="81"/>
      <c r="C29" s="81"/>
      <c r="D29" s="82"/>
      <c r="E29" s="83"/>
      <c r="F29" s="83"/>
      <c r="G29" s="87"/>
      <c r="H29" s="82"/>
      <c r="I29" s="133">
        <f t="shared" si="0"/>
        <v>0</v>
      </c>
      <c r="K29" s="132">
        <f t="shared" si="3"/>
        <v>42736</v>
      </c>
      <c r="L29" s="132">
        <f t="shared" si="4"/>
        <v>0</v>
      </c>
    </row>
    <row r="30" spans="1:12" ht="12.75">
      <c r="A30" s="84"/>
      <c r="B30" s="98"/>
      <c r="C30" s="84"/>
      <c r="D30" s="84"/>
      <c r="E30" s="84"/>
      <c r="F30" s="84"/>
      <c r="G30" s="88"/>
      <c r="H30" s="97"/>
      <c r="I30" s="135">
        <f t="shared" si="0"/>
        <v>0</v>
      </c>
      <c r="K30" s="132">
        <f t="shared" si="3"/>
        <v>42736</v>
      </c>
      <c r="L30" s="132">
        <f t="shared" si="4"/>
        <v>0</v>
      </c>
    </row>
    <row r="31" spans="1:12" ht="12.75">
      <c r="A31" s="81"/>
      <c r="B31" s="81"/>
      <c r="C31" s="81"/>
      <c r="D31" s="82"/>
      <c r="E31" s="83"/>
      <c r="F31" s="83"/>
      <c r="G31" s="87"/>
      <c r="H31" s="82"/>
      <c r="I31" s="133">
        <f t="shared" si="0"/>
        <v>0</v>
      </c>
      <c r="K31" s="132">
        <f t="shared" si="3"/>
        <v>42736</v>
      </c>
      <c r="L31" s="132">
        <f t="shared" si="4"/>
        <v>0</v>
      </c>
    </row>
    <row r="32" spans="1:12" ht="12.75">
      <c r="A32" s="84"/>
      <c r="B32" s="98"/>
      <c r="C32" s="84"/>
      <c r="D32" s="84"/>
      <c r="E32" s="84"/>
      <c r="F32" s="84"/>
      <c r="G32" s="88"/>
      <c r="H32" s="97"/>
      <c r="I32" s="135">
        <f t="shared" si="0"/>
        <v>0</v>
      </c>
      <c r="K32" s="132">
        <f t="shared" si="3"/>
        <v>42736</v>
      </c>
      <c r="L32" s="132">
        <f t="shared" si="4"/>
        <v>0</v>
      </c>
    </row>
    <row r="33" spans="1:12" ht="12.75">
      <c r="A33" s="81"/>
      <c r="B33" s="81"/>
      <c r="C33" s="81"/>
      <c r="D33" s="82"/>
      <c r="E33" s="83"/>
      <c r="F33" s="83"/>
      <c r="G33" s="87"/>
      <c r="H33" s="82"/>
      <c r="I33" s="133">
        <f t="shared" si="0"/>
        <v>0</v>
      </c>
      <c r="K33" s="132">
        <f t="shared" si="3"/>
        <v>42736</v>
      </c>
      <c r="L33" s="132">
        <f t="shared" si="4"/>
        <v>0</v>
      </c>
    </row>
    <row r="34" spans="1:12" ht="12.75">
      <c r="A34" s="84"/>
      <c r="B34" s="98"/>
      <c r="C34" s="84"/>
      <c r="D34" s="84"/>
      <c r="E34" s="84"/>
      <c r="F34" s="84"/>
      <c r="G34" s="88"/>
      <c r="H34" s="97"/>
      <c r="I34" s="135">
        <f t="shared" si="0"/>
        <v>0</v>
      </c>
      <c r="K34" s="132">
        <f t="shared" si="3"/>
        <v>42736</v>
      </c>
      <c r="L34" s="132">
        <f t="shared" si="4"/>
        <v>0</v>
      </c>
    </row>
    <row r="35" spans="1:12" ht="12.75">
      <c r="A35" s="81"/>
      <c r="B35" s="81"/>
      <c r="C35" s="81"/>
      <c r="D35" s="82"/>
      <c r="E35" s="83"/>
      <c r="F35" s="83"/>
      <c r="G35" s="87"/>
      <c r="H35" s="82"/>
      <c r="I35" s="133">
        <f t="shared" si="0"/>
        <v>0</v>
      </c>
      <c r="K35" s="132">
        <f t="shared" si="3"/>
        <v>42736</v>
      </c>
      <c r="L35" s="132">
        <f t="shared" si="4"/>
        <v>0</v>
      </c>
    </row>
    <row r="36" spans="1:12" ht="12.75">
      <c r="A36" s="84"/>
      <c r="B36" s="98"/>
      <c r="C36" s="84"/>
      <c r="D36" s="84"/>
      <c r="E36" s="84"/>
      <c r="F36" s="84"/>
      <c r="G36" s="88"/>
      <c r="H36" s="97"/>
      <c r="I36" s="135">
        <f t="shared" si="0"/>
        <v>0</v>
      </c>
      <c r="K36" s="132">
        <f t="shared" si="3"/>
        <v>42736</v>
      </c>
      <c r="L36" s="132">
        <f t="shared" si="4"/>
        <v>0</v>
      </c>
    </row>
    <row r="37" spans="1:12" ht="12.75">
      <c r="A37" s="81"/>
      <c r="B37" s="81"/>
      <c r="C37" s="81"/>
      <c r="D37" s="82"/>
      <c r="E37" s="83"/>
      <c r="F37" s="83"/>
      <c r="G37" s="87"/>
      <c r="H37" s="82"/>
      <c r="I37" s="133">
        <f t="shared" si="0"/>
        <v>0</v>
      </c>
      <c r="K37" s="132">
        <f t="shared" si="3"/>
        <v>42736</v>
      </c>
      <c r="L37" s="132">
        <f t="shared" si="4"/>
        <v>0</v>
      </c>
    </row>
    <row r="38" spans="1:12" ht="12.75">
      <c r="A38" s="84"/>
      <c r="B38" s="98"/>
      <c r="C38" s="84"/>
      <c r="D38" s="84"/>
      <c r="E38" s="84"/>
      <c r="F38" s="84"/>
      <c r="G38" s="88"/>
      <c r="H38" s="97"/>
      <c r="I38" s="135">
        <f t="shared" si="0"/>
        <v>0</v>
      </c>
      <c r="K38" s="132">
        <f t="shared" si="3"/>
        <v>42736</v>
      </c>
      <c r="L38" s="132">
        <f t="shared" si="4"/>
        <v>0</v>
      </c>
    </row>
    <row r="39" spans="1:12" ht="12.75">
      <c r="A39" s="81"/>
      <c r="B39" s="81"/>
      <c r="C39" s="81"/>
      <c r="D39" s="82"/>
      <c r="E39" s="83"/>
      <c r="F39" s="83"/>
      <c r="G39" s="87"/>
      <c r="H39" s="82"/>
      <c r="I39" s="133">
        <f t="shared" si="0"/>
        <v>0</v>
      </c>
      <c r="K39" s="132">
        <f t="shared" si="3"/>
        <v>42736</v>
      </c>
      <c r="L39" s="132">
        <f t="shared" si="4"/>
        <v>0</v>
      </c>
    </row>
    <row r="40" spans="1:12" ht="12.75">
      <c r="A40" s="84"/>
      <c r="B40" s="98"/>
      <c r="C40" s="84"/>
      <c r="D40" s="84"/>
      <c r="E40" s="84"/>
      <c r="F40" s="84"/>
      <c r="G40" s="88"/>
      <c r="H40" s="97"/>
      <c r="I40" s="135">
        <f t="shared" si="0"/>
        <v>0</v>
      </c>
      <c r="K40" s="132">
        <f t="shared" si="3"/>
        <v>42736</v>
      </c>
      <c r="L40" s="132">
        <f t="shared" si="4"/>
        <v>0</v>
      </c>
    </row>
    <row r="41" spans="1:12" ht="12.75">
      <c r="A41" s="81"/>
      <c r="B41" s="81"/>
      <c r="C41" s="81"/>
      <c r="D41" s="82"/>
      <c r="E41" s="83"/>
      <c r="F41" s="83"/>
      <c r="G41" s="87"/>
      <c r="H41" s="82"/>
      <c r="I41" s="133">
        <f t="shared" si="0"/>
        <v>0</v>
      </c>
      <c r="K41" s="132">
        <f t="shared" si="3"/>
        <v>42736</v>
      </c>
      <c r="L41" s="132">
        <f t="shared" si="4"/>
        <v>0</v>
      </c>
    </row>
    <row r="42" spans="1:12" ht="12.75">
      <c r="A42" s="84"/>
      <c r="B42" s="98"/>
      <c r="C42" s="84"/>
      <c r="D42" s="84"/>
      <c r="E42" s="84"/>
      <c r="F42" s="84"/>
      <c r="G42" s="88"/>
      <c r="H42" s="97"/>
      <c r="I42" s="135">
        <f t="shared" si="0"/>
        <v>0</v>
      </c>
      <c r="K42" s="132">
        <f t="shared" si="3"/>
        <v>42736</v>
      </c>
      <c r="L42" s="132">
        <f t="shared" si="4"/>
        <v>0</v>
      </c>
    </row>
    <row r="43" spans="1:12" ht="12.75">
      <c r="A43" s="81"/>
      <c r="B43" s="81"/>
      <c r="C43" s="81"/>
      <c r="D43" s="82"/>
      <c r="E43" s="83"/>
      <c r="F43" s="83"/>
      <c r="G43" s="87"/>
      <c r="H43" s="82"/>
      <c r="I43" s="133">
        <f t="shared" si="0"/>
        <v>0</v>
      </c>
      <c r="K43" s="132">
        <f t="shared" si="3"/>
        <v>42736</v>
      </c>
      <c r="L43" s="132">
        <f t="shared" si="4"/>
        <v>0</v>
      </c>
    </row>
    <row r="44" spans="1:12" ht="12.75">
      <c r="A44" s="84"/>
      <c r="B44" s="98"/>
      <c r="C44" s="84"/>
      <c r="D44" s="84"/>
      <c r="E44" s="84"/>
      <c r="F44" s="84"/>
      <c r="G44" s="88"/>
      <c r="H44" s="97"/>
      <c r="I44" s="135">
        <f t="shared" si="0"/>
        <v>0</v>
      </c>
      <c r="K44" s="132">
        <f t="shared" si="3"/>
        <v>42736</v>
      </c>
      <c r="L44" s="132">
        <f t="shared" si="4"/>
        <v>0</v>
      </c>
    </row>
    <row r="45" spans="1:12" ht="12.75">
      <c r="A45" s="81"/>
      <c r="B45" s="81"/>
      <c r="C45" s="81"/>
      <c r="D45" s="82"/>
      <c r="E45" s="83"/>
      <c r="F45" s="83"/>
      <c r="G45" s="87"/>
      <c r="H45" s="82"/>
      <c r="I45" s="133">
        <f t="shared" si="0"/>
        <v>0</v>
      </c>
      <c r="K45" s="132">
        <f t="shared" si="3"/>
        <v>42736</v>
      </c>
      <c r="L45" s="132">
        <f t="shared" si="4"/>
        <v>0</v>
      </c>
    </row>
    <row r="46" spans="1:12" ht="12.75">
      <c r="A46" s="84"/>
      <c r="B46" s="98"/>
      <c r="C46" s="84"/>
      <c r="D46" s="84"/>
      <c r="E46" s="84"/>
      <c r="F46" s="84"/>
      <c r="G46" s="88"/>
      <c r="H46" s="97"/>
      <c r="I46" s="135">
        <f t="shared" si="0"/>
        <v>0</v>
      </c>
      <c r="K46" s="132">
        <f t="shared" si="3"/>
        <v>42736</v>
      </c>
      <c r="L46" s="132">
        <f t="shared" si="4"/>
        <v>0</v>
      </c>
    </row>
    <row r="47" spans="1:12" ht="12.75">
      <c r="A47" s="81"/>
      <c r="B47" s="81"/>
      <c r="C47" s="81"/>
      <c r="D47" s="82"/>
      <c r="E47" s="83"/>
      <c r="F47" s="83"/>
      <c r="G47" s="87"/>
      <c r="H47" s="82"/>
      <c r="I47" s="133">
        <f t="shared" si="0"/>
        <v>0</v>
      </c>
      <c r="K47" s="132">
        <f t="shared" si="3"/>
        <v>42736</v>
      </c>
      <c r="L47" s="132">
        <f t="shared" si="4"/>
        <v>0</v>
      </c>
    </row>
    <row r="48" spans="1:12" ht="12.75">
      <c r="A48" s="84"/>
      <c r="B48" s="98"/>
      <c r="C48" s="84"/>
      <c r="D48" s="84"/>
      <c r="E48" s="84"/>
      <c r="F48" s="84"/>
      <c r="G48" s="88"/>
      <c r="H48" s="97"/>
      <c r="I48" s="135">
        <f t="shared" si="0"/>
        <v>0</v>
      </c>
      <c r="K48" s="132">
        <f t="shared" si="3"/>
        <v>42736</v>
      </c>
      <c r="L48" s="132">
        <f t="shared" si="4"/>
        <v>0</v>
      </c>
    </row>
    <row r="49" spans="1:12" ht="12.75">
      <c r="A49" s="81"/>
      <c r="B49" s="81"/>
      <c r="C49" s="81"/>
      <c r="D49" s="82"/>
      <c r="E49" s="83"/>
      <c r="F49" s="83"/>
      <c r="G49" s="87"/>
      <c r="H49" s="82"/>
      <c r="I49" s="133">
        <f t="shared" si="0"/>
        <v>0</v>
      </c>
      <c r="K49" s="132">
        <f t="shared" si="3"/>
        <v>42736</v>
      </c>
      <c r="L49" s="132">
        <f t="shared" si="4"/>
        <v>0</v>
      </c>
    </row>
    <row r="50" spans="1:12" ht="12.75">
      <c r="A50" s="84"/>
      <c r="B50" s="98"/>
      <c r="C50" s="84"/>
      <c r="D50" s="84"/>
      <c r="E50" s="84"/>
      <c r="F50" s="84"/>
      <c r="G50" s="88"/>
      <c r="H50" s="97"/>
      <c r="I50" s="135">
        <f t="shared" si="0"/>
        <v>0</v>
      </c>
      <c r="K50" s="132">
        <f t="shared" si="3"/>
        <v>42736</v>
      </c>
      <c r="L50" s="132">
        <f t="shared" si="4"/>
        <v>0</v>
      </c>
    </row>
    <row r="51" spans="1:12" ht="12.75">
      <c r="A51" s="81"/>
      <c r="B51" s="81"/>
      <c r="C51" s="81"/>
      <c r="D51" s="82"/>
      <c r="E51" s="83"/>
      <c r="F51" s="83"/>
      <c r="G51" s="87"/>
      <c r="H51" s="82"/>
      <c r="I51" s="133">
        <f t="shared" si="0"/>
        <v>0</v>
      </c>
      <c r="K51" s="132">
        <f t="shared" si="3"/>
        <v>42736</v>
      </c>
      <c r="L51" s="132">
        <f t="shared" si="4"/>
        <v>0</v>
      </c>
    </row>
    <row r="52" spans="1:12" ht="12.75">
      <c r="A52" s="84"/>
      <c r="B52" s="98"/>
      <c r="C52" s="84"/>
      <c r="D52" s="84"/>
      <c r="E52" s="84"/>
      <c r="F52" s="84"/>
      <c r="G52" s="88"/>
      <c r="H52" s="97"/>
      <c r="I52" s="135">
        <f t="shared" si="0"/>
        <v>0</v>
      </c>
      <c r="K52" s="132">
        <f t="shared" si="3"/>
        <v>42736</v>
      </c>
      <c r="L52" s="132">
        <f t="shared" si="4"/>
        <v>0</v>
      </c>
    </row>
    <row r="53" spans="1:12" ht="12.75">
      <c r="A53" s="81"/>
      <c r="B53" s="81"/>
      <c r="C53" s="81"/>
      <c r="D53" s="82"/>
      <c r="E53" s="83"/>
      <c r="F53" s="83"/>
      <c r="G53" s="87"/>
      <c r="H53" s="82"/>
      <c r="I53" s="133">
        <f t="shared" si="0"/>
        <v>0</v>
      </c>
      <c r="K53" s="132">
        <f t="shared" si="3"/>
        <v>42736</v>
      </c>
      <c r="L53" s="132">
        <f t="shared" si="4"/>
        <v>0</v>
      </c>
    </row>
    <row r="54" spans="1:12" ht="12.75">
      <c r="A54" s="84"/>
      <c r="B54" s="98"/>
      <c r="C54" s="84"/>
      <c r="D54" s="84"/>
      <c r="E54" s="84"/>
      <c r="F54" s="84"/>
      <c r="G54" s="88"/>
      <c r="H54" s="97"/>
      <c r="I54" s="135">
        <f t="shared" si="0"/>
        <v>0</v>
      </c>
      <c r="K54" s="132">
        <f t="shared" si="3"/>
        <v>42736</v>
      </c>
      <c r="L54" s="132">
        <f t="shared" si="4"/>
        <v>0</v>
      </c>
    </row>
    <row r="55" spans="1:12" ht="12.75">
      <c r="A55" s="81"/>
      <c r="B55" s="81"/>
      <c r="C55" s="81"/>
      <c r="D55" s="82"/>
      <c r="E55" s="83"/>
      <c r="F55" s="83"/>
      <c r="G55" s="87"/>
      <c r="H55" s="82"/>
      <c r="I55" s="133">
        <f t="shared" si="0"/>
        <v>0</v>
      </c>
      <c r="K55" s="132">
        <f t="shared" si="3"/>
        <v>42736</v>
      </c>
      <c r="L55" s="132">
        <f t="shared" si="4"/>
        <v>0</v>
      </c>
    </row>
    <row r="56" spans="1:12" ht="12.75">
      <c r="A56" s="84"/>
      <c r="B56" s="98"/>
      <c r="C56" s="84"/>
      <c r="D56" s="84"/>
      <c r="E56" s="84"/>
      <c r="F56" s="84"/>
      <c r="G56" s="88"/>
      <c r="H56" s="97"/>
      <c r="I56" s="135">
        <f t="shared" si="0"/>
        <v>0</v>
      </c>
      <c r="K56" s="132">
        <f t="shared" si="3"/>
        <v>42736</v>
      </c>
      <c r="L56" s="132">
        <f t="shared" si="4"/>
        <v>0</v>
      </c>
    </row>
    <row r="57" spans="1:12" ht="12.75">
      <c r="A57" s="81"/>
      <c r="B57" s="81"/>
      <c r="C57" s="81"/>
      <c r="D57" s="82"/>
      <c r="E57" s="83"/>
      <c r="F57" s="83"/>
      <c r="G57" s="87"/>
      <c r="H57" s="82"/>
      <c r="I57" s="133">
        <f t="shared" si="0"/>
        <v>0</v>
      </c>
      <c r="K57" s="132">
        <f t="shared" si="3"/>
        <v>42736</v>
      </c>
      <c r="L57" s="132">
        <f t="shared" si="4"/>
        <v>0</v>
      </c>
    </row>
    <row r="58" spans="1:12" ht="12.75">
      <c r="A58" s="84"/>
      <c r="B58" s="98"/>
      <c r="C58" s="84"/>
      <c r="D58" s="84"/>
      <c r="E58" s="84"/>
      <c r="F58" s="84"/>
      <c r="G58" s="88"/>
      <c r="H58" s="97"/>
      <c r="I58" s="135">
        <f t="shared" si="0"/>
        <v>0</v>
      </c>
      <c r="K58" s="132">
        <f t="shared" si="3"/>
        <v>42736</v>
      </c>
      <c r="L58" s="132">
        <f t="shared" si="4"/>
        <v>0</v>
      </c>
    </row>
    <row r="59" spans="1:12" ht="12.75">
      <c r="A59" s="81"/>
      <c r="B59" s="81"/>
      <c r="C59" s="81"/>
      <c r="D59" s="82"/>
      <c r="E59" s="83"/>
      <c r="F59" s="83"/>
      <c r="G59" s="87"/>
      <c r="H59" s="82"/>
      <c r="I59" s="133">
        <f t="shared" si="0"/>
        <v>0</v>
      </c>
      <c r="K59" s="132">
        <f t="shared" si="3"/>
        <v>42736</v>
      </c>
      <c r="L59" s="132">
        <f t="shared" si="4"/>
        <v>0</v>
      </c>
    </row>
    <row r="60" spans="1:12" ht="12.75">
      <c r="A60" s="84"/>
      <c r="B60" s="98"/>
      <c r="C60" s="84"/>
      <c r="D60" s="84"/>
      <c r="E60" s="84"/>
      <c r="F60" s="84"/>
      <c r="G60" s="88"/>
      <c r="H60" s="97"/>
      <c r="I60" s="135">
        <f t="shared" si="0"/>
        <v>0</v>
      </c>
      <c r="K60" s="132">
        <f t="shared" si="3"/>
        <v>42736</v>
      </c>
      <c r="L60" s="132">
        <f t="shared" si="4"/>
        <v>0</v>
      </c>
    </row>
    <row r="61" spans="1:12" ht="12.75">
      <c r="A61" s="81"/>
      <c r="B61" s="81"/>
      <c r="C61" s="81"/>
      <c r="D61" s="82"/>
      <c r="E61" s="83"/>
      <c r="F61" s="83"/>
      <c r="G61" s="87"/>
      <c r="H61" s="82"/>
      <c r="I61" s="133">
        <f t="shared" si="0"/>
        <v>0</v>
      </c>
      <c r="K61" s="132">
        <f t="shared" si="3"/>
        <v>42736</v>
      </c>
      <c r="L61" s="132">
        <f t="shared" si="4"/>
        <v>0</v>
      </c>
    </row>
    <row r="62" spans="1:12" ht="12.75">
      <c r="A62" s="84"/>
      <c r="B62" s="98"/>
      <c r="C62" s="84"/>
      <c r="D62" s="84"/>
      <c r="E62" s="84"/>
      <c r="F62" s="84"/>
      <c r="G62" s="88"/>
      <c r="H62" s="97"/>
      <c r="I62" s="135">
        <f t="shared" si="0"/>
        <v>0</v>
      </c>
      <c r="K62" s="132">
        <f t="shared" si="3"/>
        <v>42736</v>
      </c>
      <c r="L62" s="132">
        <f t="shared" si="4"/>
        <v>0</v>
      </c>
    </row>
    <row r="63" spans="1:12" ht="12.75">
      <c r="A63" s="81"/>
      <c r="B63" s="81"/>
      <c r="C63" s="81"/>
      <c r="D63" s="82"/>
      <c r="E63" s="83"/>
      <c r="F63" s="83"/>
      <c r="G63" s="87"/>
      <c r="H63" s="82"/>
      <c r="I63" s="133">
        <f t="shared" si="0"/>
        <v>0</v>
      </c>
      <c r="K63" s="132">
        <f t="shared" si="3"/>
        <v>42736</v>
      </c>
      <c r="L63" s="132">
        <f t="shared" si="4"/>
        <v>0</v>
      </c>
    </row>
    <row r="64" ht="12.75">
      <c r="B64" s="86"/>
    </row>
    <row r="65" ht="12.75">
      <c r="B65" s="86"/>
    </row>
    <row r="66" ht="12.75">
      <c r="B66" s="86"/>
    </row>
    <row r="67" ht="12.75">
      <c r="B67" s="86"/>
    </row>
    <row r="68" ht="12.75">
      <c r="B68" s="86"/>
    </row>
    <row r="69" ht="12.75">
      <c r="B69" s="86"/>
    </row>
    <row r="70" ht="12.75">
      <c r="B70" s="86"/>
    </row>
    <row r="71" ht="12.75">
      <c r="B71" s="86"/>
    </row>
    <row r="72" ht="12.75">
      <c r="B72" s="86"/>
    </row>
    <row r="73" ht="12.75">
      <c r="B73" s="86"/>
    </row>
    <row r="74" ht="12.75">
      <c r="B74" s="86"/>
    </row>
    <row r="75" ht="12.75">
      <c r="B75" s="86"/>
    </row>
    <row r="76" ht="12.75">
      <c r="B76" s="86"/>
    </row>
    <row r="77" ht="12.75">
      <c r="B77" s="86"/>
    </row>
    <row r="78" ht="12.75">
      <c r="B78" s="86"/>
    </row>
    <row r="79" ht="12.75">
      <c r="B79" s="86"/>
    </row>
    <row r="80" ht="12.75">
      <c r="B80" s="86"/>
    </row>
    <row r="81" ht="12.75">
      <c r="B81" s="86"/>
    </row>
    <row r="82" ht="12.75">
      <c r="B82" s="86"/>
    </row>
    <row r="83" ht="12.75">
      <c r="B83" s="86"/>
    </row>
    <row r="84" ht="12.75">
      <c r="B84" s="86"/>
    </row>
    <row r="85" ht="12.75">
      <c r="B85" s="86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>
      <c r="B114" s="86"/>
    </row>
    <row r="115" ht="12.75">
      <c r="B115" s="86"/>
    </row>
    <row r="116" ht="12.75">
      <c r="B116" s="86"/>
    </row>
    <row r="117" ht="12.75">
      <c r="B117" s="86"/>
    </row>
    <row r="118" ht="12.75">
      <c r="B118" s="86"/>
    </row>
    <row r="119" ht="12.75">
      <c r="B119" s="86"/>
    </row>
    <row r="120" ht="12.75">
      <c r="B120" s="86"/>
    </row>
    <row r="121" ht="12.75">
      <c r="B121" s="86"/>
    </row>
    <row r="122" ht="12.75">
      <c r="B122" s="86"/>
    </row>
    <row r="123" ht="12.75">
      <c r="B123" s="86"/>
    </row>
    <row r="124" ht="12.75">
      <c r="B124" s="86"/>
    </row>
    <row r="125" ht="12.75">
      <c r="B125" s="86"/>
    </row>
    <row r="126" ht="12.75">
      <c r="B126" s="86"/>
    </row>
    <row r="127" ht="12.75">
      <c r="B127" s="86"/>
    </row>
    <row r="128" ht="12.75">
      <c r="B128" s="86"/>
    </row>
    <row r="129" ht="12.75">
      <c r="B129" s="86"/>
    </row>
    <row r="130" ht="12.75">
      <c r="B130" s="86"/>
    </row>
    <row r="131" ht="12.75">
      <c r="B131" s="86"/>
    </row>
    <row r="132" ht="12.75">
      <c r="B132" s="86"/>
    </row>
    <row r="133" ht="12.75">
      <c r="B133" s="86"/>
    </row>
    <row r="134" ht="12.75">
      <c r="B134" s="86"/>
    </row>
    <row r="135" ht="12.75">
      <c r="B135" s="86"/>
    </row>
    <row r="136" ht="12.75">
      <c r="B136" s="86"/>
    </row>
    <row r="137" ht="12.75">
      <c r="B137" s="86"/>
    </row>
    <row r="138" ht="12.75">
      <c r="B138" s="86"/>
    </row>
    <row r="139" ht="12.75">
      <c r="B139" s="86"/>
    </row>
    <row r="140" ht="12.75">
      <c r="B140" s="86"/>
    </row>
    <row r="141" ht="12.75">
      <c r="B141" s="86"/>
    </row>
    <row r="142" ht="12.75">
      <c r="B142" s="86"/>
    </row>
    <row r="143" ht="12.75">
      <c r="B143" s="86"/>
    </row>
    <row r="144" ht="12.75">
      <c r="B144" s="86"/>
    </row>
    <row r="145" ht="12.75">
      <c r="B145" s="86"/>
    </row>
    <row r="146" ht="12.75">
      <c r="B146" s="86"/>
    </row>
    <row r="147" ht="12.75">
      <c r="B147" s="86"/>
    </row>
    <row r="148" ht="12.75">
      <c r="B148" s="86"/>
    </row>
    <row r="149" ht="12.75">
      <c r="B149" s="86"/>
    </row>
    <row r="150" ht="12.75">
      <c r="B150" s="86"/>
    </row>
    <row r="151" ht="12.75">
      <c r="B151" s="86"/>
    </row>
    <row r="152" ht="12.75">
      <c r="B152" s="86"/>
    </row>
    <row r="153" ht="12.75">
      <c r="B153" s="86"/>
    </row>
    <row r="154" ht="12.75">
      <c r="B154" s="86"/>
    </row>
    <row r="155" ht="12.75">
      <c r="B155" s="86"/>
    </row>
    <row r="156" ht="12.75">
      <c r="B156" s="86"/>
    </row>
    <row r="157" ht="12.75">
      <c r="B157" s="86"/>
    </row>
    <row r="158" ht="12.75">
      <c r="B158" s="86"/>
    </row>
    <row r="159" ht="12.75">
      <c r="B159" s="86"/>
    </row>
    <row r="160" ht="12.75">
      <c r="B160" s="86"/>
    </row>
    <row r="161" ht="12.75">
      <c r="B161" s="86"/>
    </row>
    <row r="162" ht="12.75">
      <c r="B162" s="86"/>
    </row>
    <row r="163" ht="12.75">
      <c r="B163" s="86"/>
    </row>
    <row r="164" ht="12.75">
      <c r="B164" s="86"/>
    </row>
    <row r="165" ht="12.75">
      <c r="B165" s="86"/>
    </row>
    <row r="166" ht="12.75">
      <c r="B166" s="86"/>
    </row>
    <row r="167" ht="12.75">
      <c r="B167" s="86"/>
    </row>
    <row r="168" ht="12.75">
      <c r="B168" s="86"/>
    </row>
    <row r="169" ht="12.75">
      <c r="B169" s="86"/>
    </row>
    <row r="170" ht="12.75">
      <c r="B170" s="86"/>
    </row>
    <row r="171" ht="12.75">
      <c r="B171" s="86"/>
    </row>
    <row r="172" ht="12.75">
      <c r="B172" s="86"/>
    </row>
    <row r="173" ht="12.75">
      <c r="B173" s="86"/>
    </row>
    <row r="174" ht="12.75">
      <c r="B174" s="86"/>
    </row>
    <row r="175" ht="12.75">
      <c r="B175" s="86"/>
    </row>
    <row r="176" ht="12.75">
      <c r="B176" s="86"/>
    </row>
    <row r="177" ht="12.75">
      <c r="B177" s="86"/>
    </row>
    <row r="178" ht="12.75">
      <c r="B178" s="86"/>
    </row>
    <row r="179" ht="12.75">
      <c r="B179" s="86"/>
    </row>
    <row r="180" ht="12.75">
      <c r="B180" s="86"/>
    </row>
    <row r="181" ht="12.75">
      <c r="B181" s="86"/>
    </row>
    <row r="182" ht="12.75">
      <c r="B182" s="86"/>
    </row>
    <row r="183" ht="12.75">
      <c r="B183" s="86"/>
    </row>
    <row r="184" ht="12.75">
      <c r="B184" s="86"/>
    </row>
    <row r="185" ht="12.75">
      <c r="B185" s="86"/>
    </row>
    <row r="186" ht="12.75">
      <c r="B186" s="86"/>
    </row>
    <row r="187" ht="12.75">
      <c r="B187" s="86"/>
    </row>
    <row r="188" ht="12.75">
      <c r="B188" s="86"/>
    </row>
    <row r="189" ht="12.75">
      <c r="B189" s="86"/>
    </row>
    <row r="190" ht="12.75">
      <c r="B190" s="86"/>
    </row>
    <row r="191" ht="12.75">
      <c r="B191" s="86"/>
    </row>
    <row r="192" ht="12.75">
      <c r="B192" s="86"/>
    </row>
    <row r="193" ht="12.75">
      <c r="B193" s="86"/>
    </row>
    <row r="194" ht="12.75">
      <c r="B194" s="86"/>
    </row>
    <row r="195" ht="12.75">
      <c r="B195" s="86"/>
    </row>
    <row r="196" ht="12.75">
      <c r="B196" s="86"/>
    </row>
    <row r="197" ht="12.75">
      <c r="B197" s="86"/>
    </row>
    <row r="198" ht="12.75">
      <c r="B198" s="86"/>
    </row>
    <row r="199" ht="12.75">
      <c r="B199" s="86"/>
    </row>
    <row r="200" ht="12.75">
      <c r="B200" s="86"/>
    </row>
    <row r="201" ht="12.75">
      <c r="B201" s="86"/>
    </row>
    <row r="202" ht="12.75">
      <c r="B202" s="86"/>
    </row>
    <row r="203" ht="12.75">
      <c r="B203" s="86"/>
    </row>
    <row r="204" ht="12.75">
      <c r="B204" s="86"/>
    </row>
    <row r="205" ht="12.75">
      <c r="B205" s="86"/>
    </row>
    <row r="206" ht="12.75">
      <c r="B206" s="86"/>
    </row>
    <row r="207" ht="12.75">
      <c r="B207" s="86"/>
    </row>
    <row r="208" ht="12.75">
      <c r="B208" s="86"/>
    </row>
    <row r="209" ht="12.75">
      <c r="B209" s="86"/>
    </row>
    <row r="210" ht="12.75">
      <c r="B210" s="86"/>
    </row>
    <row r="211" ht="12.75">
      <c r="B211" s="86"/>
    </row>
    <row r="212" ht="12.75">
      <c r="B212" s="86"/>
    </row>
    <row r="213" ht="12.75">
      <c r="B213" s="86"/>
    </row>
    <row r="214" ht="12.75">
      <c r="B214" s="86"/>
    </row>
    <row r="215" ht="12.75">
      <c r="B215" s="86"/>
    </row>
    <row r="216" ht="12.75">
      <c r="B216" s="86"/>
    </row>
    <row r="217" ht="12.75">
      <c r="B217" s="86"/>
    </row>
    <row r="218" ht="12.75">
      <c r="B218" s="86"/>
    </row>
    <row r="219" ht="12.75">
      <c r="B219" s="86"/>
    </row>
    <row r="220" ht="12.75">
      <c r="B220" s="86"/>
    </row>
    <row r="221" ht="12.75">
      <c r="B221" s="86"/>
    </row>
    <row r="222" ht="12.75">
      <c r="B222" s="86"/>
    </row>
    <row r="223" ht="12.75">
      <c r="B223" s="86"/>
    </row>
    <row r="224" ht="12.75">
      <c r="B224" s="86"/>
    </row>
    <row r="225" ht="12.75">
      <c r="B225" s="86"/>
    </row>
    <row r="226" ht="12.75">
      <c r="B226" s="86"/>
    </row>
    <row r="227" ht="12.75">
      <c r="B227" s="86"/>
    </row>
    <row r="228" ht="12.75">
      <c r="B228" s="86"/>
    </row>
    <row r="229" ht="12.75">
      <c r="B229" s="86"/>
    </row>
    <row r="230" ht="12.75">
      <c r="B230" s="86"/>
    </row>
    <row r="231" ht="12.75">
      <c r="B231" s="86"/>
    </row>
    <row r="232" ht="12.75">
      <c r="B232" s="86"/>
    </row>
    <row r="233" ht="12.75">
      <c r="B233" s="86"/>
    </row>
    <row r="234" ht="12.75">
      <c r="B234" s="86"/>
    </row>
    <row r="235" ht="12.75">
      <c r="B235" s="86"/>
    </row>
    <row r="236" ht="12.75">
      <c r="B236" s="86"/>
    </row>
    <row r="237" ht="12.75">
      <c r="B237" s="86"/>
    </row>
    <row r="238" ht="12.75">
      <c r="B238" s="86"/>
    </row>
    <row r="239" ht="12.75">
      <c r="B239" s="86"/>
    </row>
    <row r="240" ht="12.75">
      <c r="B240" s="86"/>
    </row>
    <row r="241" ht="12.75">
      <c r="B241" s="86"/>
    </row>
    <row r="242" ht="12.75">
      <c r="B242" s="86"/>
    </row>
    <row r="243" ht="12.75">
      <c r="B243" s="86"/>
    </row>
    <row r="244" ht="12.75">
      <c r="B244" s="86"/>
    </row>
    <row r="245" ht="12.75">
      <c r="B245" s="86"/>
    </row>
    <row r="246" ht="12.75">
      <c r="B246" s="86"/>
    </row>
    <row r="247" ht="12.75">
      <c r="B247" s="86"/>
    </row>
    <row r="248" ht="12.75">
      <c r="B248" s="86"/>
    </row>
    <row r="249" ht="12.75">
      <c r="B249" s="86"/>
    </row>
    <row r="250" ht="12.75">
      <c r="B250" s="86"/>
    </row>
    <row r="251" ht="12.75">
      <c r="B251" s="86"/>
    </row>
    <row r="252" ht="12.75">
      <c r="B252" s="86"/>
    </row>
    <row r="253" ht="12.75">
      <c r="B253" s="86"/>
    </row>
    <row r="254" ht="12.75">
      <c r="B254" s="86"/>
    </row>
    <row r="255" ht="12.75">
      <c r="B255" s="86"/>
    </row>
    <row r="256" ht="12.75">
      <c r="B256" s="86"/>
    </row>
    <row r="257" ht="12.75">
      <c r="B257" s="86"/>
    </row>
    <row r="258" ht="12.75">
      <c r="B258" s="86"/>
    </row>
    <row r="259" ht="12.75">
      <c r="B259" s="86"/>
    </row>
    <row r="260" ht="12.75">
      <c r="B260" s="86"/>
    </row>
    <row r="261" ht="12.75">
      <c r="B261" s="86"/>
    </row>
    <row r="262" ht="12.75">
      <c r="B262" s="86"/>
    </row>
    <row r="263" ht="12.75">
      <c r="B263" s="86"/>
    </row>
    <row r="264" ht="12.75">
      <c r="B264" s="86"/>
    </row>
    <row r="265" ht="12.75">
      <c r="B265" s="86"/>
    </row>
    <row r="266" ht="12.75">
      <c r="B266" s="86"/>
    </row>
    <row r="267" ht="12.75">
      <c r="B267" s="86"/>
    </row>
    <row r="268" ht="12.75">
      <c r="B268" s="86"/>
    </row>
    <row r="269" ht="12.75">
      <c r="B269" s="86"/>
    </row>
    <row r="270" ht="12.75">
      <c r="B270" s="86"/>
    </row>
    <row r="271" ht="12.75">
      <c r="B271" s="86"/>
    </row>
    <row r="272" ht="12.75">
      <c r="B272" s="86"/>
    </row>
    <row r="273" ht="12.75">
      <c r="B273" s="86"/>
    </row>
    <row r="274" ht="12.75">
      <c r="B274" s="86"/>
    </row>
    <row r="275" ht="12.75">
      <c r="B275" s="86"/>
    </row>
    <row r="276" ht="12.75">
      <c r="B276" s="86"/>
    </row>
    <row r="277" ht="12.75">
      <c r="B277" s="86"/>
    </row>
    <row r="278" ht="12.75">
      <c r="B278" s="86"/>
    </row>
    <row r="279" ht="12.75">
      <c r="B279" s="86"/>
    </row>
    <row r="280" ht="12.75">
      <c r="B280" s="86"/>
    </row>
    <row r="281" ht="12.75">
      <c r="B281" s="86"/>
    </row>
    <row r="282" ht="12.75">
      <c r="B282" s="86"/>
    </row>
    <row r="283" ht="12.75">
      <c r="B283" s="86"/>
    </row>
    <row r="284" ht="12.75">
      <c r="B284" s="86"/>
    </row>
    <row r="285" ht="12.75">
      <c r="B285" s="86"/>
    </row>
    <row r="286" ht="12.75">
      <c r="B286" s="86"/>
    </row>
    <row r="287" ht="12.75">
      <c r="B287" s="86"/>
    </row>
    <row r="288" ht="12.75">
      <c r="B288" s="86"/>
    </row>
    <row r="289" ht="12.75">
      <c r="B289" s="86"/>
    </row>
    <row r="290" ht="12.75">
      <c r="B290" s="86"/>
    </row>
    <row r="291" ht="12.75">
      <c r="B291" s="86"/>
    </row>
    <row r="292" ht="12.75">
      <c r="B292" s="86"/>
    </row>
    <row r="293" ht="12.75">
      <c r="B293" s="86"/>
    </row>
    <row r="294" ht="12.75">
      <c r="B294" s="86"/>
    </row>
    <row r="295" ht="12.75">
      <c r="B295" s="86"/>
    </row>
    <row r="296" ht="12.75">
      <c r="B296" s="86"/>
    </row>
    <row r="297" ht="12.75">
      <c r="B297" s="86"/>
    </row>
    <row r="298" ht="12.75">
      <c r="B298" s="86"/>
    </row>
    <row r="299" ht="12.75">
      <c r="B299" s="86"/>
    </row>
    <row r="300" ht="12.75">
      <c r="B300" s="86"/>
    </row>
    <row r="301" ht="12.75">
      <c r="B301" s="86"/>
    </row>
    <row r="302" ht="12.75">
      <c r="B302" s="86"/>
    </row>
    <row r="303" ht="12.75">
      <c r="B303" s="86"/>
    </row>
    <row r="304" ht="12.75">
      <c r="B304" s="86"/>
    </row>
    <row r="305" ht="12.75">
      <c r="B305" s="86"/>
    </row>
    <row r="306" ht="12.75">
      <c r="B306" s="86"/>
    </row>
    <row r="307" ht="12.75">
      <c r="B307" s="86"/>
    </row>
    <row r="308" ht="12.75">
      <c r="B308" s="86"/>
    </row>
    <row r="309" ht="12.75">
      <c r="B309" s="86"/>
    </row>
    <row r="310" ht="12.75">
      <c r="B310" s="86"/>
    </row>
    <row r="311" ht="12.75">
      <c r="B311" s="86"/>
    </row>
    <row r="312" ht="12.75">
      <c r="B312" s="86"/>
    </row>
    <row r="313" ht="12.75">
      <c r="B313" s="86"/>
    </row>
    <row r="314" ht="12.75">
      <c r="B314" s="86"/>
    </row>
    <row r="315" ht="12.75">
      <c r="B315" s="86"/>
    </row>
    <row r="316" ht="12.75">
      <c r="B316" s="86"/>
    </row>
    <row r="317" ht="12.75">
      <c r="B317" s="86"/>
    </row>
    <row r="318" ht="12.75">
      <c r="B318" s="86"/>
    </row>
    <row r="319" ht="12.75">
      <c r="B319" s="86"/>
    </row>
    <row r="320" ht="12.75">
      <c r="B320" s="86"/>
    </row>
    <row r="321" ht="12.75">
      <c r="B321" s="86"/>
    </row>
    <row r="322" ht="12.75">
      <c r="B322" s="86"/>
    </row>
    <row r="323" ht="12.75">
      <c r="B323" s="86"/>
    </row>
    <row r="324" ht="12.75">
      <c r="B324" s="86"/>
    </row>
    <row r="325" ht="12.75">
      <c r="B325" s="86"/>
    </row>
    <row r="326" ht="12.75">
      <c r="B326" s="86"/>
    </row>
    <row r="327" ht="12.75">
      <c r="B327" s="86"/>
    </row>
    <row r="328" ht="12.75">
      <c r="B328" s="86"/>
    </row>
    <row r="329" ht="12.75">
      <c r="B329" s="86"/>
    </row>
    <row r="330" ht="12.75">
      <c r="B330" s="86"/>
    </row>
    <row r="331" ht="12.75">
      <c r="B331" s="86"/>
    </row>
    <row r="332" ht="12.75">
      <c r="B332" s="86"/>
    </row>
    <row r="333" ht="12.75">
      <c r="B333" s="86"/>
    </row>
    <row r="334" ht="12.75">
      <c r="B334" s="86"/>
    </row>
    <row r="335" ht="12.75">
      <c r="B335" s="86"/>
    </row>
    <row r="336" ht="12.75">
      <c r="B336" s="86"/>
    </row>
    <row r="337" ht="12.75">
      <c r="B337" s="86"/>
    </row>
    <row r="338" ht="12.75">
      <c r="B338" s="86"/>
    </row>
    <row r="339" ht="12.75">
      <c r="B339" s="86"/>
    </row>
    <row r="340" ht="12.75">
      <c r="B340" s="86"/>
    </row>
    <row r="341" ht="12.75">
      <c r="B341" s="86"/>
    </row>
    <row r="342" ht="12.75">
      <c r="B342" s="86"/>
    </row>
    <row r="343" ht="12.75">
      <c r="B343" s="86"/>
    </row>
    <row r="344" ht="12.75">
      <c r="B344" s="86"/>
    </row>
    <row r="345" ht="12.75">
      <c r="B345" s="86"/>
    </row>
    <row r="346" ht="12.75">
      <c r="B346" s="86"/>
    </row>
    <row r="347" ht="12.75">
      <c r="B347" s="86"/>
    </row>
    <row r="348" ht="12.75">
      <c r="B348" s="86"/>
    </row>
    <row r="349" ht="12.75">
      <c r="B349" s="86"/>
    </row>
    <row r="350" ht="12.75">
      <c r="B350" s="86"/>
    </row>
    <row r="351" ht="12.75">
      <c r="B351" s="86"/>
    </row>
    <row r="352" ht="12.75">
      <c r="B352" s="86"/>
    </row>
    <row r="353" ht="12.75">
      <c r="B353" s="86"/>
    </row>
    <row r="354" ht="12.75">
      <c r="B354" s="86"/>
    </row>
    <row r="355" ht="12.75">
      <c r="B355" s="86"/>
    </row>
    <row r="356" ht="12.75">
      <c r="B356" s="86"/>
    </row>
    <row r="357" ht="12.75">
      <c r="B357" s="86"/>
    </row>
    <row r="358" ht="12.75">
      <c r="B358" s="86"/>
    </row>
    <row r="359" ht="12.75">
      <c r="B359" s="86"/>
    </row>
    <row r="360" ht="12.75">
      <c r="B360" s="86"/>
    </row>
    <row r="361" ht="12.75">
      <c r="B361" s="86"/>
    </row>
    <row r="362" ht="12.75">
      <c r="B362" s="86"/>
    </row>
    <row r="363" ht="12.75">
      <c r="B363" s="86"/>
    </row>
    <row r="364" ht="12.75">
      <c r="B364" s="86"/>
    </row>
    <row r="365" ht="12.75">
      <c r="B365" s="86"/>
    </row>
    <row r="366" ht="12.75">
      <c r="B366" s="86"/>
    </row>
    <row r="367" ht="12.75">
      <c r="B367" s="86"/>
    </row>
    <row r="368" ht="12.75">
      <c r="B368" s="86"/>
    </row>
    <row r="369" ht="12.75">
      <c r="B369" s="86"/>
    </row>
    <row r="370" ht="12.75">
      <c r="B370" s="86"/>
    </row>
    <row r="371" ht="12.75">
      <c r="B371" s="86"/>
    </row>
    <row r="372" ht="12.75">
      <c r="B372" s="86"/>
    </row>
    <row r="373" ht="12.75">
      <c r="B373" s="86"/>
    </row>
    <row r="374" ht="12.75">
      <c r="B374" s="86"/>
    </row>
    <row r="375" ht="12.75">
      <c r="B375" s="86"/>
    </row>
    <row r="376" ht="12.75">
      <c r="B376" s="86"/>
    </row>
    <row r="377" ht="12.75">
      <c r="B377" s="86"/>
    </row>
    <row r="378" ht="12.75">
      <c r="B378" s="86"/>
    </row>
    <row r="379" ht="12.75">
      <c r="B379" s="86"/>
    </row>
    <row r="380" ht="12.75">
      <c r="B380" s="86"/>
    </row>
    <row r="381" ht="12.75">
      <c r="B381" s="86"/>
    </row>
    <row r="382" ht="12.75">
      <c r="B382" s="86"/>
    </row>
    <row r="383" ht="12.75">
      <c r="B383" s="86"/>
    </row>
    <row r="384" ht="12.75">
      <c r="B384" s="86"/>
    </row>
    <row r="385" ht="12.75">
      <c r="B385" s="86"/>
    </row>
    <row r="386" ht="12.75">
      <c r="B386" s="86"/>
    </row>
    <row r="387" ht="12.75">
      <c r="B387" s="86"/>
    </row>
    <row r="388" ht="12.75">
      <c r="B388" s="86"/>
    </row>
    <row r="389" ht="12.75">
      <c r="B389" s="86"/>
    </row>
    <row r="390" ht="12.75">
      <c r="B390" s="86"/>
    </row>
    <row r="391" ht="12.75">
      <c r="B391" s="86"/>
    </row>
    <row r="392" ht="12.75">
      <c r="B392" s="86"/>
    </row>
    <row r="393" ht="12.75">
      <c r="B393" s="86"/>
    </row>
    <row r="394" ht="12.75">
      <c r="B394" s="86"/>
    </row>
    <row r="395" ht="12.75">
      <c r="B395" s="86"/>
    </row>
    <row r="396" ht="12.75">
      <c r="B396" s="86"/>
    </row>
    <row r="397" ht="12.75">
      <c r="B397" s="86"/>
    </row>
    <row r="398" ht="12.75">
      <c r="B398" s="86"/>
    </row>
    <row r="399" ht="12.75">
      <c r="B399" s="86"/>
    </row>
    <row r="400" ht="12.75">
      <c r="B400" s="86"/>
    </row>
    <row r="401" ht="12.75">
      <c r="B401" s="86"/>
    </row>
    <row r="402" ht="12.75">
      <c r="B402" s="86"/>
    </row>
    <row r="403" ht="12.75">
      <c r="B403" s="86"/>
    </row>
    <row r="404" ht="12.75">
      <c r="B404" s="86"/>
    </row>
    <row r="405" ht="12.75">
      <c r="B405" s="86"/>
    </row>
    <row r="406" ht="12.75">
      <c r="B406" s="86"/>
    </row>
    <row r="407" ht="12.75">
      <c r="B407" s="86"/>
    </row>
    <row r="408" ht="12.75">
      <c r="B408" s="86"/>
    </row>
    <row r="409" ht="12.75">
      <c r="B409" s="86"/>
    </row>
    <row r="410" ht="12.75">
      <c r="B410" s="86"/>
    </row>
    <row r="411" ht="12.75">
      <c r="B411" s="86"/>
    </row>
    <row r="412" ht="12.75">
      <c r="B412" s="86"/>
    </row>
    <row r="413" ht="12.75">
      <c r="B413" s="86"/>
    </row>
    <row r="414" ht="12.75">
      <c r="B414" s="86"/>
    </row>
    <row r="415" ht="12.75">
      <c r="B415" s="86"/>
    </row>
    <row r="416" ht="12.75">
      <c r="B416" s="86"/>
    </row>
    <row r="417" ht="12.75">
      <c r="B417" s="86"/>
    </row>
    <row r="418" ht="12.75">
      <c r="B418" s="86"/>
    </row>
    <row r="419" ht="12.75">
      <c r="B419" s="86"/>
    </row>
    <row r="420" ht="12.75">
      <c r="B420" s="86"/>
    </row>
    <row r="421" ht="12.75">
      <c r="B421" s="86"/>
    </row>
    <row r="422" ht="12.75">
      <c r="B422" s="86"/>
    </row>
    <row r="423" ht="12.75">
      <c r="B423" s="86"/>
    </row>
    <row r="424" ht="12.75">
      <c r="B424" s="86"/>
    </row>
    <row r="425" ht="12.75">
      <c r="B425" s="86"/>
    </row>
    <row r="426" ht="12.75">
      <c r="B426" s="86"/>
    </row>
    <row r="427" ht="12.75">
      <c r="B427" s="86"/>
    </row>
    <row r="428" ht="12.75">
      <c r="B428" s="86"/>
    </row>
    <row r="429" ht="12.75">
      <c r="B429" s="86"/>
    </row>
    <row r="430" ht="12.75">
      <c r="B430" s="86"/>
    </row>
    <row r="431" ht="12.75">
      <c r="B431" s="86"/>
    </row>
    <row r="432" ht="12.75">
      <c r="B432" s="86"/>
    </row>
    <row r="433" ht="12.75">
      <c r="B433" s="86"/>
    </row>
    <row r="434" ht="12.75">
      <c r="B434" s="86"/>
    </row>
    <row r="435" ht="12.75">
      <c r="B435" s="86"/>
    </row>
    <row r="436" ht="12.75">
      <c r="B436" s="86"/>
    </row>
    <row r="437" ht="12.75">
      <c r="B437" s="86"/>
    </row>
    <row r="438" ht="12.75">
      <c r="B438" s="86"/>
    </row>
    <row r="439" ht="12.75">
      <c r="B439" s="86"/>
    </row>
    <row r="440" ht="12.75">
      <c r="B440" s="86"/>
    </row>
    <row r="441" ht="12.75">
      <c r="B441" s="86"/>
    </row>
    <row r="442" ht="12.75">
      <c r="B442" s="86"/>
    </row>
    <row r="443" ht="12.75">
      <c r="B443" s="86"/>
    </row>
    <row r="444" ht="12.75">
      <c r="B444" s="86"/>
    </row>
    <row r="445" ht="12.75">
      <c r="B445" s="86"/>
    </row>
    <row r="446" ht="12.75">
      <c r="B446" s="86"/>
    </row>
    <row r="447" ht="12.75">
      <c r="B447" s="86"/>
    </row>
    <row r="448" ht="12.75">
      <c r="B448" s="86"/>
    </row>
    <row r="449" ht="12.75">
      <c r="B449" s="86"/>
    </row>
    <row r="450" ht="12.75">
      <c r="B450" s="86"/>
    </row>
    <row r="451" ht="12.75">
      <c r="B451" s="86"/>
    </row>
    <row r="452" ht="12.75">
      <c r="B452" s="86"/>
    </row>
    <row r="453" ht="12.75">
      <c r="B453" s="86"/>
    </row>
    <row r="454" ht="12.75">
      <c r="B454" s="86"/>
    </row>
    <row r="455" ht="12.75">
      <c r="B455" s="86"/>
    </row>
    <row r="456" ht="12.75">
      <c r="B456" s="86"/>
    </row>
    <row r="457" ht="12.75">
      <c r="B457" s="86"/>
    </row>
    <row r="458" ht="12.75">
      <c r="B458" s="86"/>
    </row>
    <row r="459" ht="12.75">
      <c r="B459" s="86"/>
    </row>
    <row r="460" ht="12.75">
      <c r="B460" s="86"/>
    </row>
    <row r="461" ht="12.75">
      <c r="B461" s="86"/>
    </row>
    <row r="462" ht="12.75">
      <c r="B462" s="86"/>
    </row>
    <row r="463" ht="12.75">
      <c r="B463" s="86"/>
    </row>
    <row r="464" ht="12.75">
      <c r="B464" s="86"/>
    </row>
    <row r="465" ht="12.75">
      <c r="B465" s="86"/>
    </row>
    <row r="466" ht="12.75">
      <c r="B466" s="86"/>
    </row>
    <row r="467" ht="12.75">
      <c r="B467" s="86"/>
    </row>
    <row r="468" ht="12.75">
      <c r="B468" s="86"/>
    </row>
    <row r="469" ht="12.75">
      <c r="B469" s="86"/>
    </row>
    <row r="470" ht="12.75">
      <c r="B470" s="86"/>
    </row>
    <row r="471" ht="12.75">
      <c r="B471" s="86"/>
    </row>
    <row r="472" ht="12.75">
      <c r="B472" s="86"/>
    </row>
    <row r="473" ht="12.75">
      <c r="B473" s="86"/>
    </row>
    <row r="474" ht="12.75">
      <c r="B474" s="86"/>
    </row>
    <row r="475" ht="12.75">
      <c r="B475" s="86"/>
    </row>
    <row r="476" ht="12.75">
      <c r="B476" s="86"/>
    </row>
    <row r="477" ht="12.75">
      <c r="B477" s="86"/>
    </row>
    <row r="478" ht="12.75">
      <c r="B478" s="86"/>
    </row>
    <row r="479" ht="12.75">
      <c r="B479" s="86"/>
    </row>
    <row r="480" ht="12.75">
      <c r="B480" s="86"/>
    </row>
    <row r="481" ht="12.75">
      <c r="B481" s="86"/>
    </row>
    <row r="482" ht="12.75">
      <c r="B482" s="86"/>
    </row>
    <row r="483" ht="12.75">
      <c r="B483" s="86"/>
    </row>
    <row r="484" ht="12.75">
      <c r="B484" s="86"/>
    </row>
    <row r="485" ht="12.75">
      <c r="B485" s="86"/>
    </row>
    <row r="486" ht="12.75">
      <c r="B486" s="86"/>
    </row>
    <row r="487" ht="12.75">
      <c r="B487" s="86"/>
    </row>
    <row r="488" ht="12.75">
      <c r="B488" s="86"/>
    </row>
    <row r="489" ht="12.75">
      <c r="B489" s="86"/>
    </row>
    <row r="490" ht="12.75">
      <c r="B490" s="86"/>
    </row>
    <row r="491" ht="12.75">
      <c r="B491" s="86"/>
    </row>
    <row r="492" ht="12.75">
      <c r="B492" s="86"/>
    </row>
    <row r="493" ht="12.75">
      <c r="B493" s="86"/>
    </row>
    <row r="494" ht="12.75">
      <c r="B494" s="86"/>
    </row>
    <row r="495" ht="12.75">
      <c r="B495" s="86"/>
    </row>
    <row r="496" ht="12.75">
      <c r="B496" s="86"/>
    </row>
    <row r="497" ht="12.75">
      <c r="B497" s="86"/>
    </row>
    <row r="498" ht="12.75">
      <c r="B498" s="86"/>
    </row>
    <row r="499" ht="12.75">
      <c r="B499" s="86"/>
    </row>
    <row r="500" ht="12.75">
      <c r="B500" s="86"/>
    </row>
    <row r="501" ht="12.75">
      <c r="B501" s="86"/>
    </row>
    <row r="502" ht="12.75">
      <c r="B502" s="86"/>
    </row>
    <row r="503" ht="12.75">
      <c r="B503" s="86"/>
    </row>
    <row r="504" ht="12.75">
      <c r="B504" s="86"/>
    </row>
    <row r="505" ht="12.75">
      <c r="B505" s="86"/>
    </row>
    <row r="506" ht="12.75">
      <c r="B506" s="86"/>
    </row>
    <row r="507" ht="12.75">
      <c r="B507" s="86"/>
    </row>
    <row r="508" ht="12.75">
      <c r="B508" s="86"/>
    </row>
    <row r="509" ht="12.75">
      <c r="B509" s="86"/>
    </row>
    <row r="510" ht="12.75">
      <c r="B510" s="86"/>
    </row>
    <row r="511" ht="12.75">
      <c r="B511" s="86"/>
    </row>
    <row r="512" ht="12.75">
      <c r="B512" s="86"/>
    </row>
    <row r="513" ht="12.75">
      <c r="B513" s="86"/>
    </row>
    <row r="514" ht="12.75">
      <c r="B514" s="86"/>
    </row>
    <row r="515" ht="12.75">
      <c r="B515" s="86"/>
    </row>
    <row r="516" ht="12.75">
      <c r="B516" s="86"/>
    </row>
    <row r="517" ht="12.75">
      <c r="B517" s="86"/>
    </row>
    <row r="518" ht="12.75">
      <c r="B518" s="86"/>
    </row>
    <row r="519" ht="12.75">
      <c r="B519" s="86"/>
    </row>
    <row r="520" ht="12.75">
      <c r="B520" s="86"/>
    </row>
    <row r="521" ht="12.75">
      <c r="B521" s="86"/>
    </row>
    <row r="522" ht="12.75">
      <c r="B522" s="86"/>
    </row>
    <row r="523" ht="12.75">
      <c r="B523" s="86"/>
    </row>
    <row r="524" ht="12.75">
      <c r="B524" s="86"/>
    </row>
    <row r="525" ht="12.75">
      <c r="B525" s="86"/>
    </row>
    <row r="526" ht="12.75">
      <c r="B526" s="86"/>
    </row>
    <row r="527" ht="12.75">
      <c r="B527" s="86"/>
    </row>
    <row r="528" ht="12.75">
      <c r="B528" s="86"/>
    </row>
    <row r="529" ht="12.75">
      <c r="B529" s="86"/>
    </row>
    <row r="530" ht="12.75">
      <c r="B530" s="86"/>
    </row>
    <row r="531" ht="12.75">
      <c r="B531" s="86"/>
    </row>
    <row r="532" ht="12.75">
      <c r="B532" s="86"/>
    </row>
    <row r="533" ht="12.75">
      <c r="B533" s="86"/>
    </row>
    <row r="534" ht="12.75">
      <c r="B534" s="86"/>
    </row>
    <row r="535" ht="12.75">
      <c r="B535" s="86"/>
    </row>
    <row r="536" ht="12.75">
      <c r="B536" s="86"/>
    </row>
    <row r="537" ht="12.75">
      <c r="B537" s="86"/>
    </row>
    <row r="538" ht="12.75">
      <c r="B538" s="86"/>
    </row>
    <row r="539" ht="12.75">
      <c r="B539" s="86"/>
    </row>
    <row r="540" ht="12.75">
      <c r="B540" s="86"/>
    </row>
    <row r="541" ht="12.75">
      <c r="B541" s="86"/>
    </row>
    <row r="542" ht="12.75">
      <c r="B542" s="86"/>
    </row>
    <row r="543" ht="12.75">
      <c r="B543" s="86"/>
    </row>
    <row r="544" ht="12.75">
      <c r="B544" s="86"/>
    </row>
    <row r="545" ht="12.75">
      <c r="B545" s="86"/>
    </row>
    <row r="546" ht="12.75">
      <c r="B546" s="86"/>
    </row>
    <row r="547" ht="12.75">
      <c r="B547" s="86"/>
    </row>
    <row r="548" ht="12.75">
      <c r="B548" s="86"/>
    </row>
    <row r="549" ht="12.75">
      <c r="B549" s="86"/>
    </row>
    <row r="550" ht="12.75">
      <c r="B550" s="86"/>
    </row>
    <row r="551" ht="12.75">
      <c r="B551" s="86"/>
    </row>
    <row r="552" ht="12.75">
      <c r="B552" s="86"/>
    </row>
    <row r="553" ht="12.75">
      <c r="B553" s="86"/>
    </row>
    <row r="554" ht="12.75">
      <c r="B554" s="86"/>
    </row>
    <row r="555" ht="12.75">
      <c r="B555" s="86"/>
    </row>
    <row r="556" ht="12.75">
      <c r="B556" s="86"/>
    </row>
    <row r="557" ht="12.75">
      <c r="B557" s="86"/>
    </row>
    <row r="558" ht="12.75">
      <c r="B558" s="86"/>
    </row>
    <row r="559" ht="12.75">
      <c r="B559" s="86"/>
    </row>
    <row r="560" ht="12.75">
      <c r="B560" s="86"/>
    </row>
    <row r="561" ht="12.75">
      <c r="B561" s="86"/>
    </row>
    <row r="562" ht="12.75">
      <c r="B562" s="86"/>
    </row>
    <row r="563" ht="12.75">
      <c r="B563" s="86"/>
    </row>
    <row r="564" ht="12.75">
      <c r="B564" s="86"/>
    </row>
    <row r="565" ht="12.75">
      <c r="B565" s="86"/>
    </row>
    <row r="566" ht="12.75">
      <c r="B566" s="86"/>
    </row>
    <row r="567" ht="12.75">
      <c r="B567" s="86"/>
    </row>
    <row r="568" ht="12.75">
      <c r="B568" s="86"/>
    </row>
    <row r="569" ht="12.75">
      <c r="B569" s="86"/>
    </row>
    <row r="570" ht="12.75">
      <c r="B570" s="86"/>
    </row>
    <row r="571" ht="12.75">
      <c r="B571" s="86"/>
    </row>
    <row r="572" ht="12.75">
      <c r="B572" s="86"/>
    </row>
    <row r="573" ht="12.75">
      <c r="B573" s="86"/>
    </row>
    <row r="574" ht="12.75">
      <c r="B574" s="86"/>
    </row>
    <row r="575" ht="12.75">
      <c r="B575" s="86"/>
    </row>
    <row r="576" ht="12.75">
      <c r="B576" s="86"/>
    </row>
    <row r="577" ht="12.75">
      <c r="B577" s="86"/>
    </row>
    <row r="578" ht="12.75">
      <c r="B578" s="86"/>
    </row>
    <row r="579" ht="12.75">
      <c r="B579" s="86"/>
    </row>
    <row r="580" ht="12.75">
      <c r="B580" s="86"/>
    </row>
    <row r="581" ht="12.75">
      <c r="B581" s="86"/>
    </row>
    <row r="582" ht="12.75">
      <c r="B582" s="86"/>
    </row>
    <row r="583" ht="12.75">
      <c r="B583" s="86"/>
    </row>
    <row r="584" ht="12.75">
      <c r="B584" s="86"/>
    </row>
    <row r="585" ht="12.75">
      <c r="B585" s="86"/>
    </row>
    <row r="586" ht="12.75">
      <c r="B586" s="86"/>
    </row>
    <row r="587" ht="12.75">
      <c r="B587" s="86"/>
    </row>
    <row r="588" ht="12.75">
      <c r="B588" s="86"/>
    </row>
    <row r="589" ht="12.75">
      <c r="B589" s="86"/>
    </row>
  </sheetData>
  <sheetProtection/>
  <mergeCells count="2">
    <mergeCell ref="C2:J2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F5" sqref="F5"/>
    </sheetView>
  </sheetViews>
  <sheetFormatPr defaultColWidth="18.140625" defaultRowHeight="12.75"/>
  <cols>
    <col min="1" max="1" width="40.7109375" style="0" customWidth="1"/>
    <col min="2" max="2" width="11.57421875" style="0" customWidth="1"/>
  </cols>
  <sheetData>
    <row r="2" spans="3:7" ht="15.75">
      <c r="C2" s="226" t="s">
        <v>104</v>
      </c>
      <c r="D2" s="226"/>
      <c r="E2" s="226"/>
      <c r="F2" s="226"/>
      <c r="G2" s="226"/>
    </row>
    <row r="3" spans="3:7" ht="15.75">
      <c r="C3" s="201" t="s">
        <v>107</v>
      </c>
      <c r="D3" s="201"/>
      <c r="E3" s="201"/>
      <c r="F3" s="209"/>
      <c r="G3" s="25" t="s">
        <v>102</v>
      </c>
    </row>
    <row r="4" spans="1:7" ht="12.75">
      <c r="A4" s="77" t="s">
        <v>160</v>
      </c>
      <c r="B4" s="77" t="s">
        <v>184</v>
      </c>
      <c r="C4" s="19" t="s">
        <v>100</v>
      </c>
      <c r="D4" s="20" t="s">
        <v>24</v>
      </c>
      <c r="E4" s="20" t="s">
        <v>25</v>
      </c>
      <c r="F4" s="24" t="s">
        <v>26</v>
      </c>
      <c r="G4" s="26">
        <f>SUM(F:F)</f>
        <v>0</v>
      </c>
    </row>
    <row r="5" spans="1:6" ht="12.75">
      <c r="A5" s="21"/>
      <c r="B5" s="21"/>
      <c r="C5" s="21"/>
      <c r="D5" s="22"/>
      <c r="E5" s="23"/>
      <c r="F5" s="22"/>
    </row>
    <row r="6" spans="1:6" ht="12.75">
      <c r="A6" s="2"/>
      <c r="B6" s="136"/>
      <c r="C6" s="2"/>
      <c r="D6" s="2"/>
      <c r="E6" s="2"/>
      <c r="F6" s="2"/>
    </row>
    <row r="7" spans="1:6" ht="12.75">
      <c r="A7" s="21"/>
      <c r="B7" s="21"/>
      <c r="C7" s="21"/>
      <c r="D7" s="22"/>
      <c r="E7" s="23"/>
      <c r="F7" s="22"/>
    </row>
    <row r="8" spans="1:6" ht="12.75">
      <c r="A8" s="2"/>
      <c r="B8" s="136"/>
      <c r="C8" s="2"/>
      <c r="D8" s="2"/>
      <c r="E8" s="2"/>
      <c r="F8" s="2"/>
    </row>
    <row r="9" spans="1:6" ht="12.75">
      <c r="A9" s="21"/>
      <c r="B9" s="21"/>
      <c r="C9" s="21"/>
      <c r="D9" s="22"/>
      <c r="E9" s="23"/>
      <c r="F9" s="22"/>
    </row>
    <row r="10" spans="1:6" ht="12.75">
      <c r="A10" s="2"/>
      <c r="B10" s="136"/>
      <c r="C10" s="2"/>
      <c r="D10" s="2"/>
      <c r="E10" s="2"/>
      <c r="F10" s="2"/>
    </row>
    <row r="11" spans="1:6" ht="12.75">
      <c r="A11" s="21"/>
      <c r="B11" s="21"/>
      <c r="C11" s="21"/>
      <c r="D11" s="22"/>
      <c r="E11" s="23"/>
      <c r="F11" s="22"/>
    </row>
    <row r="12" spans="1:6" ht="12.75">
      <c r="A12" s="2"/>
      <c r="B12" s="136"/>
      <c r="C12" s="2"/>
      <c r="D12" s="2"/>
      <c r="E12" s="2"/>
      <c r="F12" s="2"/>
    </row>
    <row r="13" spans="1:6" ht="12.75">
      <c r="A13" s="21"/>
      <c r="B13" s="21"/>
      <c r="C13" s="21"/>
      <c r="D13" s="22"/>
      <c r="E13" s="23"/>
      <c r="F13" s="22"/>
    </row>
    <row r="14" spans="1:6" ht="12.75">
      <c r="A14" s="2"/>
      <c r="B14" s="136"/>
      <c r="C14" s="2"/>
      <c r="D14" s="2"/>
      <c r="E14" s="2"/>
      <c r="F14" s="7"/>
    </row>
    <row r="15" spans="1:6" ht="12.75">
      <c r="A15" s="21"/>
      <c r="B15" s="21"/>
      <c r="C15" s="21"/>
      <c r="D15" s="22"/>
      <c r="E15" s="23"/>
      <c r="F15" s="22"/>
    </row>
    <row r="16" spans="1:6" ht="12.75">
      <c r="A16" s="2"/>
      <c r="B16" s="136"/>
      <c r="C16" s="2"/>
      <c r="D16" s="2"/>
      <c r="E16" s="2"/>
      <c r="F16" s="2"/>
    </row>
    <row r="17" spans="1:6" ht="12.75">
      <c r="A17" s="21"/>
      <c r="B17" s="21"/>
      <c r="C17" s="21"/>
      <c r="D17" s="22"/>
      <c r="E17" s="23"/>
      <c r="F17" s="22"/>
    </row>
    <row r="18" spans="1:6" ht="12.75">
      <c r="A18" s="2"/>
      <c r="B18" s="136"/>
      <c r="C18" s="2"/>
      <c r="D18" s="2"/>
      <c r="E18" s="2"/>
      <c r="F18" s="2"/>
    </row>
    <row r="19" spans="1:6" ht="12.75">
      <c r="A19" s="21"/>
      <c r="B19" s="21"/>
      <c r="C19" s="21"/>
      <c r="D19" s="22"/>
      <c r="E19" s="23"/>
      <c r="F19" s="22"/>
    </row>
    <row r="20" spans="1:6" ht="12.75">
      <c r="A20" s="2"/>
      <c r="B20" s="136"/>
      <c r="C20" s="2"/>
      <c r="D20" s="2"/>
      <c r="E20" s="2"/>
      <c r="F20" s="2"/>
    </row>
    <row r="21" spans="1:6" ht="12.75">
      <c r="A21" s="21"/>
      <c r="B21" s="21"/>
      <c r="C21" s="21"/>
      <c r="D21" s="22"/>
      <c r="E21" s="23"/>
      <c r="F21" s="22"/>
    </row>
    <row r="22" spans="1:6" ht="12.75">
      <c r="A22" s="2"/>
      <c r="B22" s="136"/>
      <c r="C22" s="2"/>
      <c r="D22" s="2"/>
      <c r="E22" s="2"/>
      <c r="F22" s="2"/>
    </row>
    <row r="23" spans="1:6" ht="12.75">
      <c r="A23" s="21"/>
      <c r="B23" s="21"/>
      <c r="C23" s="21"/>
      <c r="D23" s="22"/>
      <c r="E23" s="23"/>
      <c r="F23" s="22"/>
    </row>
    <row r="24" spans="1:6" ht="12.75">
      <c r="A24" s="2"/>
      <c r="B24" s="136"/>
      <c r="C24" s="2"/>
      <c r="D24" s="2"/>
      <c r="E24" s="2"/>
      <c r="F24" s="2"/>
    </row>
    <row r="25" spans="1:6" ht="12.75">
      <c r="A25" s="21"/>
      <c r="B25" s="21"/>
      <c r="C25" s="21"/>
      <c r="D25" s="22"/>
      <c r="E25" s="23"/>
      <c r="F25" s="22"/>
    </row>
    <row r="26" spans="1:6" ht="12.75">
      <c r="A26" s="2"/>
      <c r="B26" s="136"/>
      <c r="C26" s="2"/>
      <c r="D26" s="2"/>
      <c r="E26" s="2"/>
      <c r="F26" s="2"/>
    </row>
    <row r="27" spans="1:6" ht="12.75">
      <c r="A27" s="21"/>
      <c r="B27" s="21"/>
      <c r="C27" s="21"/>
      <c r="D27" s="22"/>
      <c r="E27" s="23"/>
      <c r="F27" s="22"/>
    </row>
    <row r="28" spans="1:6" ht="12.75">
      <c r="A28" s="2"/>
      <c r="B28" s="136"/>
      <c r="C28" s="2"/>
      <c r="D28" s="2"/>
      <c r="E28" s="2"/>
      <c r="F28" s="2"/>
    </row>
    <row r="29" spans="1:6" ht="12.75">
      <c r="A29" s="21"/>
      <c r="B29" s="21"/>
      <c r="C29" s="21"/>
      <c r="D29" s="22"/>
      <c r="E29" s="23"/>
      <c r="F29" s="22"/>
    </row>
    <row r="30" spans="1:6" ht="12.75">
      <c r="A30" s="2"/>
      <c r="B30" s="136"/>
      <c r="C30" s="2"/>
      <c r="D30" s="2"/>
      <c r="E30" s="2"/>
      <c r="F30" s="2"/>
    </row>
    <row r="31" spans="1:6" ht="12.75">
      <c r="A31" s="21"/>
      <c r="B31" s="21"/>
      <c r="C31" s="21"/>
      <c r="D31" s="22"/>
      <c r="E31" s="23"/>
      <c r="F31" s="22"/>
    </row>
    <row r="32" spans="1:6" ht="12.75">
      <c r="A32" s="2"/>
      <c r="B32" s="136"/>
      <c r="C32" s="2"/>
      <c r="D32" s="2"/>
      <c r="E32" s="2"/>
      <c r="F32" s="2"/>
    </row>
    <row r="33" spans="1:6" ht="12.75">
      <c r="A33" s="21"/>
      <c r="B33" s="21"/>
      <c r="C33" s="21"/>
      <c r="D33" s="22"/>
      <c r="E33" s="23"/>
      <c r="F33" s="22"/>
    </row>
    <row r="34" spans="1:6" ht="12.75">
      <c r="A34" s="2"/>
      <c r="B34" s="136"/>
      <c r="C34" s="2"/>
      <c r="D34" s="2"/>
      <c r="E34" s="2"/>
      <c r="F34" s="2"/>
    </row>
    <row r="35" spans="1:6" ht="12.75">
      <c r="A35" s="21"/>
      <c r="B35" s="21"/>
      <c r="C35" s="21"/>
      <c r="D35" s="22"/>
      <c r="E35" s="23"/>
      <c r="F35" s="22"/>
    </row>
    <row r="36" spans="1:6" ht="12.75">
      <c r="A36" s="2"/>
      <c r="B36" s="136"/>
      <c r="C36" s="2"/>
      <c r="D36" s="2"/>
      <c r="E36" s="2"/>
      <c r="F36" s="2"/>
    </row>
    <row r="37" spans="1:6" ht="12.75">
      <c r="A37" s="21"/>
      <c r="B37" s="21"/>
      <c r="C37" s="21"/>
      <c r="D37" s="22"/>
      <c r="E37" s="23"/>
      <c r="F37" s="22"/>
    </row>
    <row r="38" spans="1:6" ht="12.75">
      <c r="A38" s="2"/>
      <c r="B38" s="136"/>
      <c r="C38" s="2"/>
      <c r="D38" s="2"/>
      <c r="E38" s="2"/>
      <c r="F38" s="2"/>
    </row>
    <row r="39" spans="1:6" ht="12.75">
      <c r="A39" s="21"/>
      <c r="B39" s="21"/>
      <c r="C39" s="21"/>
      <c r="D39" s="22"/>
      <c r="E39" s="23"/>
      <c r="F39" s="22"/>
    </row>
    <row r="40" spans="1:6" ht="12.75">
      <c r="A40" s="2"/>
      <c r="B40" s="136"/>
      <c r="C40" s="2"/>
      <c r="D40" s="2"/>
      <c r="E40" s="2"/>
      <c r="F40" s="2"/>
    </row>
    <row r="41" spans="1:6" ht="12.75">
      <c r="A41" s="21"/>
      <c r="B41" s="21"/>
      <c r="C41" s="21"/>
      <c r="D41" s="22"/>
      <c r="E41" s="23"/>
      <c r="F41" s="22"/>
    </row>
    <row r="42" spans="1:6" ht="12.75">
      <c r="A42" s="2"/>
      <c r="B42" s="136"/>
      <c r="C42" s="2"/>
      <c r="D42" s="2"/>
      <c r="E42" s="2"/>
      <c r="F42" s="2"/>
    </row>
    <row r="43" spans="1:6" ht="12.75">
      <c r="A43" s="21"/>
      <c r="B43" s="21"/>
      <c r="C43" s="21"/>
      <c r="D43" s="22"/>
      <c r="E43" s="23"/>
      <c r="F43" s="22"/>
    </row>
    <row r="44" spans="1:6" ht="12.75">
      <c r="A44" s="2"/>
      <c r="B44" s="136"/>
      <c r="C44" s="2"/>
      <c r="D44" s="2"/>
      <c r="E44" s="2"/>
      <c r="F44" s="2"/>
    </row>
    <row r="45" spans="1:6" ht="12.75">
      <c r="A45" s="21"/>
      <c r="B45" s="21"/>
      <c r="C45" s="21"/>
      <c r="D45" s="22"/>
      <c r="E45" s="23"/>
      <c r="F45" s="22"/>
    </row>
    <row r="46" spans="1:6" ht="12.75">
      <c r="A46" s="2"/>
      <c r="B46" s="136"/>
      <c r="C46" s="2"/>
      <c r="D46" s="2"/>
      <c r="E46" s="2"/>
      <c r="F46" s="2"/>
    </row>
    <row r="47" spans="1:6" ht="12.75">
      <c r="A47" s="21"/>
      <c r="B47" s="21"/>
      <c r="C47" s="21"/>
      <c r="D47" s="22"/>
      <c r="E47" s="23"/>
      <c r="F47" s="22"/>
    </row>
    <row r="48" spans="1:6" ht="12.75">
      <c r="A48" s="2"/>
      <c r="B48" s="136"/>
      <c r="C48" s="2"/>
      <c r="D48" s="2"/>
      <c r="E48" s="2"/>
      <c r="F48" s="2"/>
    </row>
  </sheetData>
  <sheetProtection/>
  <mergeCells count="2">
    <mergeCell ref="C2:G2"/>
    <mergeCell ref="C3:F3"/>
  </mergeCell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40.7109375" style="0" customWidth="1"/>
    <col min="2" max="2" width="11.57421875" style="0" customWidth="1"/>
    <col min="3" max="7" width="16.8515625" style="0" customWidth="1"/>
  </cols>
  <sheetData>
    <row r="2" spans="3:7" ht="15.75">
      <c r="C2" s="226" t="s">
        <v>104</v>
      </c>
      <c r="D2" s="226"/>
      <c r="E2" s="226"/>
      <c r="F2" s="226"/>
      <c r="G2" s="226"/>
    </row>
    <row r="3" spans="3:7" ht="15.75">
      <c r="C3" s="201" t="s">
        <v>108</v>
      </c>
      <c r="D3" s="201"/>
      <c r="E3" s="201"/>
      <c r="F3" s="209"/>
      <c r="G3" s="25" t="s">
        <v>102</v>
      </c>
    </row>
    <row r="4" spans="1:7" ht="25.5">
      <c r="A4" s="77" t="s">
        <v>160</v>
      </c>
      <c r="B4" s="77" t="s">
        <v>184</v>
      </c>
      <c r="C4" s="19" t="s">
        <v>100</v>
      </c>
      <c r="D4" s="20" t="s">
        <v>24</v>
      </c>
      <c r="E4" s="20" t="s">
        <v>25</v>
      </c>
      <c r="F4" s="24" t="s">
        <v>26</v>
      </c>
      <c r="G4" s="26">
        <f>SUM(F:F)</f>
        <v>0</v>
      </c>
    </row>
    <row r="5" spans="1:6" ht="12.75">
      <c r="A5" s="21"/>
      <c r="B5" s="21"/>
      <c r="C5" s="21"/>
      <c r="D5" s="22"/>
      <c r="E5" s="23"/>
      <c r="F5" s="22"/>
    </row>
    <row r="6" spans="1:6" ht="12.75">
      <c r="A6" s="2"/>
      <c r="B6" s="136"/>
      <c r="C6" s="2"/>
      <c r="D6" s="2"/>
      <c r="E6" s="2"/>
      <c r="F6" s="2"/>
    </row>
    <row r="7" spans="1:6" ht="12.75">
      <c r="A7" s="21"/>
      <c r="B7" s="21"/>
      <c r="C7" s="21"/>
      <c r="D7" s="22"/>
      <c r="E7" s="23"/>
      <c r="F7" s="22"/>
    </row>
    <row r="8" spans="1:6" ht="12.75">
      <c r="A8" s="2"/>
      <c r="B8" s="136"/>
      <c r="C8" s="2"/>
      <c r="D8" s="2"/>
      <c r="E8" s="2"/>
      <c r="F8" s="2"/>
    </row>
    <row r="9" spans="1:6" ht="12.75">
      <c r="A9" s="21"/>
      <c r="B9" s="21"/>
      <c r="C9" s="21"/>
      <c r="D9" s="22"/>
      <c r="E9" s="23"/>
      <c r="F9" s="22"/>
    </row>
    <row r="10" spans="1:6" ht="12.75">
      <c r="A10" s="2"/>
      <c r="B10" s="136"/>
      <c r="C10" s="2"/>
      <c r="D10" s="2"/>
      <c r="E10" s="2"/>
      <c r="F10" s="2"/>
    </row>
    <row r="11" spans="1:6" ht="12.75">
      <c r="A11" s="21"/>
      <c r="B11" s="21"/>
      <c r="C11" s="21"/>
      <c r="D11" s="22"/>
      <c r="E11" s="23"/>
      <c r="F11" s="22"/>
    </row>
    <row r="12" spans="1:6" ht="12.75">
      <c r="A12" s="2"/>
      <c r="B12" s="136"/>
      <c r="C12" s="2"/>
      <c r="D12" s="2"/>
      <c r="E12" s="2"/>
      <c r="F12" s="2"/>
    </row>
    <row r="13" spans="1:6" ht="12.75">
      <c r="A13" s="21"/>
      <c r="B13" s="21"/>
      <c r="C13" s="21"/>
      <c r="D13" s="22"/>
      <c r="E13" s="23"/>
      <c r="F13" s="22"/>
    </row>
    <row r="14" spans="1:6" ht="12.75">
      <c r="A14" s="2"/>
      <c r="B14" s="136"/>
      <c r="C14" s="2"/>
      <c r="D14" s="2"/>
      <c r="E14" s="2"/>
      <c r="F14" s="7"/>
    </row>
    <row r="15" spans="1:6" ht="12.75">
      <c r="A15" s="21"/>
      <c r="B15" s="21"/>
      <c r="C15" s="21"/>
      <c r="D15" s="22"/>
      <c r="E15" s="23"/>
      <c r="F15" s="22"/>
    </row>
    <row r="16" spans="1:6" ht="12.75">
      <c r="A16" s="2"/>
      <c r="B16" s="136"/>
      <c r="C16" s="2"/>
      <c r="D16" s="2"/>
      <c r="E16" s="2"/>
      <c r="F16" s="2"/>
    </row>
    <row r="17" spans="1:6" ht="12.75">
      <c r="A17" s="21"/>
      <c r="B17" s="21"/>
      <c r="C17" s="21"/>
      <c r="D17" s="22"/>
      <c r="E17" s="23"/>
      <c r="F17" s="22"/>
    </row>
    <row r="18" spans="1:6" ht="12.75">
      <c r="A18" s="2"/>
      <c r="B18" s="136"/>
      <c r="C18" s="2"/>
      <c r="D18" s="2"/>
      <c r="E18" s="2"/>
      <c r="F18" s="2"/>
    </row>
    <row r="19" spans="1:6" ht="12.75">
      <c r="A19" s="21"/>
      <c r="B19" s="21"/>
      <c r="C19" s="21"/>
      <c r="D19" s="22"/>
      <c r="E19" s="23"/>
      <c r="F19" s="22"/>
    </row>
    <row r="20" spans="1:6" ht="12.75">
      <c r="A20" s="2"/>
      <c r="B20" s="136"/>
      <c r="C20" s="2"/>
      <c r="D20" s="2"/>
      <c r="E20" s="2"/>
      <c r="F20" s="2"/>
    </row>
    <row r="21" spans="1:6" ht="12.75">
      <c r="A21" s="21"/>
      <c r="B21" s="21"/>
      <c r="C21" s="21"/>
      <c r="D21" s="22"/>
      <c r="E21" s="23"/>
      <c r="F21" s="22"/>
    </row>
    <row r="22" spans="1:6" ht="12.75">
      <c r="A22" s="2"/>
      <c r="B22" s="136"/>
      <c r="C22" s="2"/>
      <c r="D22" s="2"/>
      <c r="E22" s="2"/>
      <c r="F22" s="2"/>
    </row>
    <row r="23" spans="1:6" ht="12.75">
      <c r="A23" s="21"/>
      <c r="B23" s="21"/>
      <c r="C23" s="21"/>
      <c r="D23" s="22"/>
      <c r="E23" s="23"/>
      <c r="F23" s="22"/>
    </row>
    <row r="24" spans="1:6" ht="12.75">
      <c r="A24" s="2"/>
      <c r="B24" s="136"/>
      <c r="C24" s="2"/>
      <c r="D24" s="2"/>
      <c r="E24" s="2"/>
      <c r="F24" s="2"/>
    </row>
    <row r="25" spans="1:6" ht="12.75">
      <c r="A25" s="21"/>
      <c r="B25" s="21"/>
      <c r="C25" s="21"/>
      <c r="D25" s="22"/>
      <c r="E25" s="23"/>
      <c r="F25" s="22"/>
    </row>
    <row r="26" spans="1:6" ht="12.75">
      <c r="A26" s="2"/>
      <c r="B26" s="136"/>
      <c r="C26" s="2"/>
      <c r="D26" s="2"/>
      <c r="E26" s="2"/>
      <c r="F26" s="2"/>
    </row>
    <row r="27" spans="1:6" ht="12.75">
      <c r="A27" s="21"/>
      <c r="B27" s="21"/>
      <c r="C27" s="21"/>
      <c r="D27" s="22"/>
      <c r="E27" s="23"/>
      <c r="F27" s="22"/>
    </row>
    <row r="28" spans="1:6" ht="12.75">
      <c r="A28" s="2"/>
      <c r="B28" s="136"/>
      <c r="C28" s="2"/>
      <c r="D28" s="2"/>
      <c r="E28" s="2"/>
      <c r="F28" s="2"/>
    </row>
    <row r="29" spans="1:6" ht="12.75">
      <c r="A29" s="21"/>
      <c r="B29" s="21"/>
      <c r="C29" s="21"/>
      <c r="D29" s="22"/>
      <c r="E29" s="23"/>
      <c r="F29" s="22"/>
    </row>
    <row r="30" spans="1:6" ht="12.75">
      <c r="A30" s="2"/>
      <c r="B30" s="136"/>
      <c r="C30" s="2"/>
      <c r="D30" s="2"/>
      <c r="E30" s="2"/>
      <c r="F30" s="2"/>
    </row>
    <row r="31" spans="1:6" ht="12.75">
      <c r="A31" s="21"/>
      <c r="B31" s="21"/>
      <c r="C31" s="21"/>
      <c r="D31" s="22"/>
      <c r="E31" s="23"/>
      <c r="F31" s="22"/>
    </row>
    <row r="32" spans="1:6" ht="12.75">
      <c r="A32" s="2"/>
      <c r="B32" s="136"/>
      <c r="C32" s="2"/>
      <c r="D32" s="2"/>
      <c r="E32" s="2"/>
      <c r="F32" s="2"/>
    </row>
    <row r="33" spans="1:6" ht="12.75">
      <c r="A33" s="21"/>
      <c r="B33" s="21"/>
      <c r="C33" s="21"/>
      <c r="D33" s="22"/>
      <c r="E33" s="23"/>
      <c r="F33" s="22"/>
    </row>
    <row r="34" spans="1:6" ht="12.75">
      <c r="A34" s="2"/>
      <c r="B34" s="136"/>
      <c r="C34" s="2"/>
      <c r="D34" s="2"/>
      <c r="E34" s="2"/>
      <c r="F34" s="2"/>
    </row>
    <row r="35" spans="1:6" ht="12.75">
      <c r="A35" s="21"/>
      <c r="B35" s="21"/>
      <c r="C35" s="21"/>
      <c r="D35" s="22"/>
      <c r="E35" s="23"/>
      <c r="F35" s="22"/>
    </row>
    <row r="36" spans="1:6" ht="12.75">
      <c r="A36" s="2"/>
      <c r="B36" s="136"/>
      <c r="C36" s="2"/>
      <c r="D36" s="2"/>
      <c r="E36" s="2"/>
      <c r="F36" s="2"/>
    </row>
    <row r="37" spans="1:6" ht="12.75">
      <c r="A37" s="21"/>
      <c r="B37" s="21"/>
      <c r="C37" s="21"/>
      <c r="D37" s="22"/>
      <c r="E37" s="23"/>
      <c r="F37" s="22"/>
    </row>
    <row r="38" spans="1:6" ht="12.75">
      <c r="A38" s="2"/>
      <c r="B38" s="136"/>
      <c r="C38" s="2"/>
      <c r="D38" s="2"/>
      <c r="E38" s="2"/>
      <c r="F38" s="2"/>
    </row>
    <row r="39" spans="1:6" ht="12.75">
      <c r="A39" s="21"/>
      <c r="B39" s="21"/>
      <c r="C39" s="21"/>
      <c r="D39" s="22"/>
      <c r="E39" s="23"/>
      <c r="F39" s="22"/>
    </row>
    <row r="40" spans="1:6" ht="12.75">
      <c r="A40" s="2"/>
      <c r="B40" s="136"/>
      <c r="C40" s="2"/>
      <c r="D40" s="2"/>
      <c r="E40" s="2"/>
      <c r="F40" s="2"/>
    </row>
    <row r="41" spans="1:6" ht="12.75">
      <c r="A41" s="21"/>
      <c r="B41" s="21"/>
      <c r="C41" s="21"/>
      <c r="D41" s="22"/>
      <c r="E41" s="23"/>
      <c r="F41" s="22"/>
    </row>
    <row r="42" spans="1:6" ht="12.75">
      <c r="A42" s="2"/>
      <c r="B42" s="136"/>
      <c r="C42" s="2"/>
      <c r="D42" s="2"/>
      <c r="E42" s="2"/>
      <c r="F42" s="2"/>
    </row>
    <row r="43" spans="1:6" ht="12.75">
      <c r="A43" s="21"/>
      <c r="B43" s="21"/>
      <c r="C43" s="21"/>
      <c r="D43" s="22"/>
      <c r="E43" s="23"/>
      <c r="F43" s="22"/>
    </row>
    <row r="44" spans="1:6" ht="12.75">
      <c r="A44" s="2"/>
      <c r="B44" s="136"/>
      <c r="C44" s="2"/>
      <c r="D44" s="2"/>
      <c r="E44" s="2"/>
      <c r="F44" s="2"/>
    </row>
    <row r="45" spans="1:6" ht="12.75">
      <c r="A45" s="21"/>
      <c r="B45" s="21"/>
      <c r="C45" s="21"/>
      <c r="D45" s="22"/>
      <c r="E45" s="23"/>
      <c r="F45" s="22"/>
    </row>
    <row r="46" spans="1:6" ht="12.75">
      <c r="A46" s="2"/>
      <c r="B46" s="136"/>
      <c r="C46" s="2"/>
      <c r="D46" s="2"/>
      <c r="E46" s="2"/>
      <c r="F46" s="2"/>
    </row>
    <row r="47" spans="1:6" ht="12.75">
      <c r="A47" s="21"/>
      <c r="B47" s="21"/>
      <c r="C47" s="21"/>
      <c r="D47" s="22"/>
      <c r="E47" s="23"/>
      <c r="F47" s="22"/>
    </row>
    <row r="48" spans="1:6" ht="12.75">
      <c r="A48" s="2"/>
      <c r="B48" s="136"/>
      <c r="C48" s="2"/>
      <c r="D48" s="2"/>
      <c r="E48" s="2"/>
      <c r="F48" s="2"/>
    </row>
    <row r="49" spans="1:6" ht="12.75">
      <c r="A49" s="21"/>
      <c r="B49" s="21"/>
      <c r="C49" s="21"/>
      <c r="D49" s="22"/>
      <c r="E49" s="23"/>
      <c r="F49" s="22"/>
    </row>
    <row r="50" spans="1:6" ht="12.75">
      <c r="A50" s="2"/>
      <c r="B50" s="136"/>
      <c r="C50" s="2"/>
      <c r="D50" s="2"/>
      <c r="E50" s="2"/>
      <c r="F50" s="2"/>
    </row>
    <row r="51" spans="1:6" ht="12.75">
      <c r="A51" s="21"/>
      <c r="B51" s="21"/>
      <c r="C51" s="21"/>
      <c r="D51" s="22"/>
      <c r="E51" s="23"/>
      <c r="F51" s="22"/>
    </row>
    <row r="52" spans="1:6" ht="12.75">
      <c r="A52" s="2"/>
      <c r="B52" s="136"/>
      <c r="C52" s="2"/>
      <c r="D52" s="2"/>
      <c r="E52" s="2"/>
      <c r="F52" s="2"/>
    </row>
    <row r="53" spans="1:6" ht="12.75">
      <c r="A53" s="21"/>
      <c r="B53" s="21"/>
      <c r="C53" s="21"/>
      <c r="D53" s="22"/>
      <c r="E53" s="23"/>
      <c r="F53" s="22"/>
    </row>
    <row r="54" spans="1:6" ht="12.75">
      <c r="A54" s="2"/>
      <c r="B54" s="136"/>
      <c r="C54" s="2"/>
      <c r="D54" s="2"/>
      <c r="E54" s="2"/>
      <c r="F54" s="2"/>
    </row>
    <row r="55" spans="1:6" ht="12.75">
      <c r="A55" s="21"/>
      <c r="B55" s="21"/>
      <c r="C55" s="21"/>
      <c r="D55" s="22"/>
      <c r="E55" s="23"/>
      <c r="F55" s="22"/>
    </row>
    <row r="56" spans="1:6" ht="12.75">
      <c r="A56" s="2"/>
      <c r="B56" s="136"/>
      <c r="C56" s="2"/>
      <c r="D56" s="2"/>
      <c r="E56" s="2"/>
      <c r="F56" s="2"/>
    </row>
    <row r="57" spans="1:6" ht="12.75">
      <c r="A57" s="21"/>
      <c r="B57" s="21"/>
      <c r="C57" s="21"/>
      <c r="D57" s="22"/>
      <c r="E57" s="23"/>
      <c r="F57" s="22"/>
    </row>
    <row r="58" spans="1:6" ht="12.75">
      <c r="A58" s="2"/>
      <c r="B58" s="136"/>
      <c r="C58" s="2"/>
      <c r="D58" s="2"/>
      <c r="E58" s="2"/>
      <c r="F58" s="2"/>
    </row>
    <row r="59" spans="1:6" ht="12.75">
      <c r="A59" s="21"/>
      <c r="B59" s="21"/>
      <c r="C59" s="21"/>
      <c r="D59" s="22"/>
      <c r="E59" s="23"/>
      <c r="F59" s="22"/>
    </row>
    <row r="60" spans="1:6" ht="12.75">
      <c r="A60" s="2"/>
      <c r="B60" s="136"/>
      <c r="C60" s="2"/>
      <c r="D60" s="2"/>
      <c r="E60" s="2"/>
      <c r="F60" s="2"/>
    </row>
    <row r="61" spans="1:6" ht="12.75">
      <c r="A61" s="21"/>
      <c r="B61" s="21"/>
      <c r="C61" s="21"/>
      <c r="D61" s="22"/>
      <c r="E61" s="23"/>
      <c r="F61" s="22"/>
    </row>
    <row r="62" spans="1:6" ht="12.75">
      <c r="A62" s="2"/>
      <c r="B62" s="136"/>
      <c r="C62" s="2"/>
      <c r="D62" s="2"/>
      <c r="E62" s="2"/>
      <c r="F62" s="2"/>
    </row>
    <row r="63" spans="1:6" ht="12.75">
      <c r="A63" s="21"/>
      <c r="B63" s="21"/>
      <c r="C63" s="21"/>
      <c r="D63" s="22"/>
      <c r="E63" s="23"/>
      <c r="F63" s="22"/>
    </row>
    <row r="64" spans="1:6" ht="12.75">
      <c r="A64" s="2"/>
      <c r="B64" s="136"/>
      <c r="C64" s="2"/>
      <c r="D64" s="2"/>
      <c r="E64" s="2"/>
      <c r="F64" s="2"/>
    </row>
    <row r="65" spans="1:6" ht="12.75">
      <c r="A65" s="21"/>
      <c r="B65" s="21"/>
      <c r="C65" s="21"/>
      <c r="D65" s="22"/>
      <c r="E65" s="23"/>
      <c r="F65" s="22"/>
    </row>
    <row r="66" spans="1:6" ht="12.75">
      <c r="A66" s="2"/>
      <c r="B66" s="136"/>
      <c r="C66" s="2"/>
      <c r="D66" s="2"/>
      <c r="E66" s="2"/>
      <c r="F66" s="2"/>
    </row>
    <row r="67" spans="1:6" ht="12.75">
      <c r="A67" s="21"/>
      <c r="B67" s="21"/>
      <c r="C67" s="21"/>
      <c r="D67" s="22"/>
      <c r="E67" s="23"/>
      <c r="F67" s="22"/>
    </row>
  </sheetData>
  <sheetProtection/>
  <mergeCells count="2">
    <mergeCell ref="C2:G2"/>
    <mergeCell ref="C3:F3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0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40.7109375" style="0" customWidth="1"/>
    <col min="2" max="7" width="16.8515625" style="0" customWidth="1"/>
    <col min="8" max="8" width="11.8515625" style="0" bestFit="1" customWidth="1"/>
    <col min="9" max="9" width="15.00390625" style="0" bestFit="1" customWidth="1"/>
  </cols>
  <sheetData>
    <row r="2" spans="2:7" ht="15.75">
      <c r="B2" s="226" t="s">
        <v>104</v>
      </c>
      <c r="C2" s="226"/>
      <c r="D2" s="226"/>
      <c r="E2" s="226"/>
      <c r="F2" s="226"/>
      <c r="G2" s="177"/>
    </row>
    <row r="3" spans="1:9" ht="15.75">
      <c r="A3" s="86"/>
      <c r="B3" s="223" t="s">
        <v>109</v>
      </c>
      <c r="C3" s="223"/>
      <c r="D3" s="223"/>
      <c r="E3" s="225"/>
      <c r="F3" s="93" t="s">
        <v>102</v>
      </c>
      <c r="G3" s="93" t="s">
        <v>228</v>
      </c>
      <c r="H3" s="25" t="s">
        <v>147</v>
      </c>
      <c r="I3" s="25" t="s">
        <v>148</v>
      </c>
    </row>
    <row r="4" spans="1:10" ht="25.5">
      <c r="A4" s="94" t="s">
        <v>160</v>
      </c>
      <c r="B4" s="78" t="s">
        <v>100</v>
      </c>
      <c r="C4" s="79" t="s">
        <v>24</v>
      </c>
      <c r="D4" s="79" t="s">
        <v>25</v>
      </c>
      <c r="E4" s="80" t="s">
        <v>26</v>
      </c>
      <c r="F4" s="100">
        <f>SUM(E:E)</f>
        <v>0</v>
      </c>
      <c r="G4" s="100">
        <v>0</v>
      </c>
      <c r="H4" s="74">
        <f>I11*H12</f>
        <v>0</v>
      </c>
      <c r="I4" s="75">
        <f>IF(F4&gt;0,IF(F4&lt;H4,F4-G4,H4-(G4*H4/F4)),0)</f>
        <v>0</v>
      </c>
      <c r="J4" s="5"/>
    </row>
    <row r="5" spans="1:10" ht="12.75">
      <c r="A5" s="21"/>
      <c r="B5" s="81"/>
      <c r="C5" s="82"/>
      <c r="D5" s="83"/>
      <c r="E5" s="82"/>
      <c r="F5" s="86"/>
      <c r="G5" s="86"/>
      <c r="J5" s="5"/>
    </row>
    <row r="6" spans="1:9" ht="12.75">
      <c r="A6" s="2"/>
      <c r="B6" s="84"/>
      <c r="C6" s="84"/>
      <c r="D6" s="84"/>
      <c r="E6" s="84"/>
      <c r="F6" s="86"/>
      <c r="G6" s="86"/>
      <c r="I6" s="69"/>
    </row>
    <row r="7" spans="1:9" ht="12.75">
      <c r="A7" s="21"/>
      <c r="B7" s="81"/>
      <c r="C7" s="82"/>
      <c r="D7" s="83"/>
      <c r="E7" s="82"/>
      <c r="F7" s="86"/>
      <c r="G7" s="86"/>
      <c r="I7" s="68"/>
    </row>
    <row r="8" spans="1:7" ht="12.75">
      <c r="A8" s="2"/>
      <c r="B8" s="84"/>
      <c r="C8" s="84"/>
      <c r="D8" s="84"/>
      <c r="E8" s="84"/>
      <c r="F8" s="86"/>
      <c r="G8" s="86"/>
    </row>
    <row r="9" spans="1:9" ht="15">
      <c r="A9" s="21"/>
      <c r="B9" s="81"/>
      <c r="C9" s="82"/>
      <c r="D9" s="83"/>
      <c r="E9" s="82"/>
      <c r="F9" s="86"/>
      <c r="G9" s="86"/>
      <c r="H9" s="205" t="s">
        <v>149</v>
      </c>
      <c r="I9" s="206"/>
    </row>
    <row r="10" spans="1:9" ht="15">
      <c r="A10" s="2"/>
      <c r="B10" s="84"/>
      <c r="C10" s="84"/>
      <c r="D10" s="84"/>
      <c r="E10" s="84"/>
      <c r="F10" s="86"/>
      <c r="G10" s="86"/>
      <c r="H10" s="59" t="s">
        <v>146</v>
      </c>
      <c r="I10" s="60" t="s">
        <v>150</v>
      </c>
    </row>
    <row r="11" spans="1:9" ht="15">
      <c r="A11" s="21"/>
      <c r="B11" s="81"/>
      <c r="C11" s="82"/>
      <c r="D11" s="83"/>
      <c r="E11" s="82"/>
      <c r="F11" s="86"/>
      <c r="G11" s="86"/>
      <c r="H11" s="70">
        <v>13.07</v>
      </c>
      <c r="I11" s="71">
        <v>1.3844</v>
      </c>
    </row>
    <row r="12" spans="1:9" ht="15">
      <c r="A12" s="2"/>
      <c r="B12" s="84"/>
      <c r="C12" s="84"/>
      <c r="D12" s="84"/>
      <c r="E12" s="84"/>
      <c r="F12" s="86"/>
      <c r="G12" s="86"/>
      <c r="H12" s="72">
        <f>(PARAMETRI!B10+PARAMETRI!B12)/100*'1,5_Carbur'!H11</f>
        <v>0</v>
      </c>
      <c r="I12" s="73" t="s">
        <v>151</v>
      </c>
    </row>
    <row r="13" spans="1:7" ht="12.75">
      <c r="A13" s="21"/>
      <c r="B13" s="81"/>
      <c r="C13" s="82"/>
      <c r="D13" s="83"/>
      <c r="E13" s="82"/>
      <c r="F13" s="86"/>
      <c r="G13" s="86"/>
    </row>
    <row r="14" spans="1:7" ht="12.75">
      <c r="A14" s="2"/>
      <c r="B14" s="84"/>
      <c r="C14" s="84"/>
      <c r="D14" s="84"/>
      <c r="E14" s="85"/>
      <c r="F14" s="86"/>
      <c r="G14" s="86"/>
    </row>
    <row r="15" spans="1:7" ht="12.75">
      <c r="A15" s="21"/>
      <c r="B15" s="81"/>
      <c r="C15" s="82"/>
      <c r="D15" s="83"/>
      <c r="E15" s="82"/>
      <c r="F15" s="86"/>
      <c r="G15" s="86"/>
    </row>
    <row r="16" spans="1:7" ht="12.75">
      <c r="A16" s="2"/>
      <c r="B16" s="84"/>
      <c r="C16" s="84"/>
      <c r="D16" s="84"/>
      <c r="E16" s="84"/>
      <c r="F16" s="86"/>
      <c r="G16" s="86"/>
    </row>
    <row r="17" spans="1:7" ht="12.75">
      <c r="A17" s="21"/>
      <c r="B17" s="81"/>
      <c r="C17" s="82"/>
      <c r="D17" s="83"/>
      <c r="E17" s="82"/>
      <c r="F17" s="86"/>
      <c r="G17" s="86"/>
    </row>
    <row r="18" spans="1:7" ht="12.75">
      <c r="A18" s="2"/>
      <c r="B18" s="84"/>
      <c r="C18" s="84"/>
      <c r="D18" s="84"/>
      <c r="E18" s="84"/>
      <c r="F18" s="86"/>
      <c r="G18" s="86"/>
    </row>
    <row r="19" spans="1:7" ht="12.75">
      <c r="A19" s="21"/>
      <c r="B19" s="81"/>
      <c r="C19" s="82"/>
      <c r="D19" s="83"/>
      <c r="E19" s="82"/>
      <c r="F19" s="86"/>
      <c r="G19" s="86"/>
    </row>
    <row r="20" spans="1:7" ht="12.75">
      <c r="A20" s="2"/>
      <c r="B20" s="84"/>
      <c r="C20" s="84"/>
      <c r="D20" s="84"/>
      <c r="E20" s="84"/>
      <c r="F20" s="86"/>
      <c r="G20" s="86"/>
    </row>
    <row r="21" spans="1:7" ht="12.75">
      <c r="A21" s="21"/>
      <c r="B21" s="81"/>
      <c r="C21" s="82"/>
      <c r="D21" s="83"/>
      <c r="E21" s="82"/>
      <c r="F21" s="86"/>
      <c r="G21" s="86"/>
    </row>
    <row r="22" spans="1:7" ht="12.75">
      <c r="A22" s="2"/>
      <c r="B22" s="84"/>
      <c r="C22" s="84"/>
      <c r="D22" s="84"/>
      <c r="E22" s="84"/>
      <c r="F22" s="86"/>
      <c r="G22" s="86"/>
    </row>
    <row r="23" spans="1:7" ht="12.75">
      <c r="A23" s="21"/>
      <c r="B23" s="81"/>
      <c r="C23" s="82"/>
      <c r="D23" s="83"/>
      <c r="E23" s="82"/>
      <c r="F23" s="86"/>
      <c r="G23" s="86"/>
    </row>
    <row r="24" spans="1:7" ht="12.75">
      <c r="A24" s="2"/>
      <c r="B24" s="84"/>
      <c r="C24" s="84"/>
      <c r="D24" s="84"/>
      <c r="E24" s="84"/>
      <c r="F24" s="86"/>
      <c r="G24" s="86"/>
    </row>
    <row r="25" spans="1:7" ht="12.75">
      <c r="A25" s="21"/>
      <c r="B25" s="81"/>
      <c r="C25" s="82"/>
      <c r="D25" s="83"/>
      <c r="E25" s="82"/>
      <c r="F25" s="86"/>
      <c r="G25" s="86"/>
    </row>
    <row r="26" spans="1:7" ht="12.75">
      <c r="A26" s="2"/>
      <c r="B26" s="84"/>
      <c r="C26" s="84"/>
      <c r="D26" s="84"/>
      <c r="E26" s="84"/>
      <c r="F26" s="86"/>
      <c r="G26" s="86"/>
    </row>
    <row r="27" spans="1:7" ht="12.75">
      <c r="A27" s="21"/>
      <c r="B27" s="81"/>
      <c r="C27" s="82"/>
      <c r="D27" s="83"/>
      <c r="E27" s="82"/>
      <c r="F27" s="86"/>
      <c r="G27" s="86"/>
    </row>
    <row r="28" spans="1:7" ht="12.75">
      <c r="A28" s="2"/>
      <c r="B28" s="84"/>
      <c r="C28" s="84"/>
      <c r="D28" s="84"/>
      <c r="E28" s="84"/>
      <c r="F28" s="86"/>
      <c r="G28" s="86"/>
    </row>
    <row r="29" spans="1:7" ht="12.75">
      <c r="A29" s="21"/>
      <c r="B29" s="81"/>
      <c r="C29" s="82"/>
      <c r="D29" s="83"/>
      <c r="E29" s="82"/>
      <c r="F29" s="86"/>
      <c r="G29" s="86"/>
    </row>
    <row r="30" spans="1:7" ht="12.75">
      <c r="A30" s="2"/>
      <c r="B30" s="84"/>
      <c r="C30" s="84"/>
      <c r="D30" s="84"/>
      <c r="E30" s="84"/>
      <c r="F30" s="86"/>
      <c r="G30" s="86"/>
    </row>
    <row r="31" spans="1:7" ht="12.75">
      <c r="A31" s="21"/>
      <c r="B31" s="81"/>
      <c r="C31" s="82"/>
      <c r="D31" s="83"/>
      <c r="E31" s="82"/>
      <c r="F31" s="86"/>
      <c r="G31" s="86"/>
    </row>
    <row r="32" spans="1:7" ht="12.75">
      <c r="A32" s="2"/>
      <c r="B32" s="84"/>
      <c r="C32" s="84"/>
      <c r="D32" s="84"/>
      <c r="E32" s="84"/>
      <c r="F32" s="86"/>
      <c r="G32" s="86"/>
    </row>
    <row r="33" spans="1:7" ht="12.75">
      <c r="A33" s="21"/>
      <c r="B33" s="81"/>
      <c r="C33" s="82"/>
      <c r="D33" s="83"/>
      <c r="E33" s="82"/>
      <c r="F33" s="86"/>
      <c r="G33" s="86"/>
    </row>
    <row r="34" spans="1:7" ht="12.75">
      <c r="A34" s="2"/>
      <c r="B34" s="84"/>
      <c r="C34" s="84"/>
      <c r="D34" s="84"/>
      <c r="E34" s="84"/>
      <c r="F34" s="86"/>
      <c r="G34" s="86"/>
    </row>
    <row r="35" spans="1:7" ht="12.75">
      <c r="A35" s="21"/>
      <c r="B35" s="81"/>
      <c r="C35" s="82"/>
      <c r="D35" s="83"/>
      <c r="E35" s="82"/>
      <c r="F35" s="86"/>
      <c r="G35" s="86"/>
    </row>
    <row r="36" spans="1:7" ht="12.75">
      <c r="A36" s="2"/>
      <c r="B36" s="84"/>
      <c r="C36" s="84"/>
      <c r="D36" s="84"/>
      <c r="E36" s="84"/>
      <c r="F36" s="86"/>
      <c r="G36" s="86"/>
    </row>
    <row r="37" spans="1:7" ht="12.75">
      <c r="A37" s="21"/>
      <c r="B37" s="81"/>
      <c r="C37" s="82"/>
      <c r="D37" s="83"/>
      <c r="E37" s="82"/>
      <c r="F37" s="86"/>
      <c r="G37" s="86"/>
    </row>
    <row r="38" spans="1:7" ht="12.75">
      <c r="A38" s="2"/>
      <c r="B38" s="84"/>
      <c r="C38" s="84"/>
      <c r="D38" s="84"/>
      <c r="E38" s="84"/>
      <c r="F38" s="86"/>
      <c r="G38" s="86"/>
    </row>
    <row r="39" spans="1:7" ht="12.75">
      <c r="A39" s="21"/>
      <c r="B39" s="81"/>
      <c r="C39" s="82"/>
      <c r="D39" s="83"/>
      <c r="E39" s="82"/>
      <c r="F39" s="86"/>
      <c r="G39" s="86"/>
    </row>
    <row r="40" spans="1:7" ht="12.75">
      <c r="A40" s="2"/>
      <c r="B40" s="84"/>
      <c r="C40" s="84"/>
      <c r="D40" s="84"/>
      <c r="E40" s="84"/>
      <c r="F40" s="86"/>
      <c r="G40" s="86"/>
    </row>
    <row r="41" spans="1:7" ht="12.75">
      <c r="A41" s="21"/>
      <c r="B41" s="81"/>
      <c r="C41" s="82"/>
      <c r="D41" s="83"/>
      <c r="E41" s="82"/>
      <c r="F41" s="86"/>
      <c r="G41" s="86"/>
    </row>
    <row r="42" spans="1:7" ht="12.75">
      <c r="A42" s="2"/>
      <c r="B42" s="84"/>
      <c r="C42" s="84"/>
      <c r="D42" s="84"/>
      <c r="E42" s="84"/>
      <c r="F42" s="86"/>
      <c r="G42" s="86"/>
    </row>
    <row r="43" spans="1:7" ht="12.75">
      <c r="A43" s="21"/>
      <c r="B43" s="81"/>
      <c r="C43" s="82"/>
      <c r="D43" s="83"/>
      <c r="E43" s="82"/>
      <c r="F43" s="86"/>
      <c r="G43" s="86"/>
    </row>
    <row r="44" spans="1:7" ht="12.75">
      <c r="A44" s="2"/>
      <c r="B44" s="84"/>
      <c r="C44" s="84"/>
      <c r="D44" s="84"/>
      <c r="E44" s="84"/>
      <c r="F44" s="86"/>
      <c r="G44" s="86"/>
    </row>
    <row r="45" spans="1:7" ht="12.75">
      <c r="A45" s="21"/>
      <c r="B45" s="81"/>
      <c r="C45" s="82"/>
      <c r="D45" s="83"/>
      <c r="E45" s="82"/>
      <c r="F45" s="86"/>
      <c r="G45" s="86"/>
    </row>
    <row r="46" spans="1:7" ht="12.75">
      <c r="A46" s="2"/>
      <c r="B46" s="84"/>
      <c r="C46" s="84"/>
      <c r="D46" s="84"/>
      <c r="E46" s="84"/>
      <c r="F46" s="86"/>
      <c r="G46" s="86"/>
    </row>
    <row r="47" spans="1:7" ht="12.75">
      <c r="A47" s="21"/>
      <c r="B47" s="81"/>
      <c r="C47" s="82"/>
      <c r="D47" s="83"/>
      <c r="E47" s="82"/>
      <c r="F47" s="86"/>
      <c r="G47" s="86"/>
    </row>
    <row r="48" spans="1:7" ht="12.75">
      <c r="A48" s="2"/>
      <c r="B48" s="84"/>
      <c r="C48" s="84"/>
      <c r="D48" s="84"/>
      <c r="E48" s="84"/>
      <c r="F48" s="86"/>
      <c r="G48" s="86"/>
    </row>
    <row r="49" spans="1:7" ht="12.75">
      <c r="A49" s="21"/>
      <c r="B49" s="81"/>
      <c r="C49" s="82"/>
      <c r="D49" s="83"/>
      <c r="E49" s="82"/>
      <c r="F49" s="86"/>
      <c r="G49" s="86"/>
    </row>
    <row r="50" spans="1:7" ht="12.75">
      <c r="A50" s="2"/>
      <c r="B50" s="84"/>
      <c r="C50" s="84"/>
      <c r="D50" s="84"/>
      <c r="E50" s="84"/>
      <c r="F50" s="86"/>
      <c r="G50" s="86"/>
    </row>
    <row r="51" spans="1:7" ht="12.75">
      <c r="A51" s="21"/>
      <c r="B51" s="81"/>
      <c r="C51" s="82"/>
      <c r="D51" s="83"/>
      <c r="E51" s="82"/>
      <c r="F51" s="86"/>
      <c r="G51" s="86"/>
    </row>
    <row r="52" spans="1:7" ht="12.75">
      <c r="A52" s="2"/>
      <c r="B52" s="84"/>
      <c r="C52" s="84"/>
      <c r="D52" s="84"/>
      <c r="E52" s="84"/>
      <c r="F52" s="86"/>
      <c r="G52" s="86"/>
    </row>
    <row r="53" spans="1:7" ht="12.75">
      <c r="A53" s="21"/>
      <c r="B53" s="81"/>
      <c r="C53" s="82"/>
      <c r="D53" s="83"/>
      <c r="E53" s="82"/>
      <c r="F53" s="86"/>
      <c r="G53" s="86"/>
    </row>
    <row r="54" spans="1:7" ht="12.75">
      <c r="A54" s="2"/>
      <c r="B54" s="84"/>
      <c r="C54" s="84"/>
      <c r="D54" s="84"/>
      <c r="E54" s="84"/>
      <c r="F54" s="86"/>
      <c r="G54" s="86"/>
    </row>
    <row r="55" spans="1:7" ht="12.75">
      <c r="A55" s="21"/>
      <c r="B55" s="81"/>
      <c r="C55" s="82"/>
      <c r="D55" s="83"/>
      <c r="E55" s="82"/>
      <c r="F55" s="86"/>
      <c r="G55" s="86"/>
    </row>
    <row r="56" spans="1:7" ht="12.75">
      <c r="A56" s="2"/>
      <c r="B56" s="84"/>
      <c r="C56" s="84"/>
      <c r="D56" s="84"/>
      <c r="E56" s="84"/>
      <c r="F56" s="86"/>
      <c r="G56" s="86"/>
    </row>
    <row r="57" spans="1:7" ht="12.75">
      <c r="A57" s="21"/>
      <c r="B57" s="81"/>
      <c r="C57" s="82"/>
      <c r="D57" s="83"/>
      <c r="E57" s="82"/>
      <c r="F57" s="86"/>
      <c r="G57" s="86"/>
    </row>
    <row r="58" spans="1:7" ht="12.75">
      <c r="A58" s="2"/>
      <c r="B58" s="84"/>
      <c r="C58" s="84"/>
      <c r="D58" s="84"/>
      <c r="E58" s="84"/>
      <c r="F58" s="86"/>
      <c r="G58" s="86"/>
    </row>
    <row r="59" spans="1:7" ht="12.75">
      <c r="A59" s="21"/>
      <c r="B59" s="81"/>
      <c r="C59" s="82"/>
      <c r="D59" s="83"/>
      <c r="E59" s="82"/>
      <c r="F59" s="86"/>
      <c r="G59" s="86"/>
    </row>
    <row r="60" spans="1:7" ht="12.75">
      <c r="A60" s="2"/>
      <c r="B60" s="84"/>
      <c r="C60" s="84"/>
      <c r="D60" s="84"/>
      <c r="E60" s="84"/>
      <c r="F60" s="86"/>
      <c r="G60" s="86"/>
    </row>
    <row r="61" spans="1:7" ht="12.75">
      <c r="A61" s="21"/>
      <c r="B61" s="81"/>
      <c r="C61" s="82"/>
      <c r="D61" s="83"/>
      <c r="E61" s="82"/>
      <c r="F61" s="86"/>
      <c r="G61" s="86"/>
    </row>
    <row r="62" spans="1:7" ht="12.75">
      <c r="A62" s="2"/>
      <c r="B62" s="84"/>
      <c r="C62" s="84"/>
      <c r="D62" s="84"/>
      <c r="E62" s="84"/>
      <c r="F62" s="86"/>
      <c r="G62" s="86"/>
    </row>
    <row r="63" spans="1:7" ht="12.75">
      <c r="A63" s="21"/>
      <c r="B63" s="81"/>
      <c r="C63" s="82"/>
      <c r="D63" s="83"/>
      <c r="E63" s="82"/>
      <c r="F63" s="86"/>
      <c r="G63" s="86"/>
    </row>
    <row r="64" spans="1:7" ht="12.75">
      <c r="A64" s="2"/>
      <c r="B64" s="84"/>
      <c r="C64" s="84"/>
      <c r="D64" s="84"/>
      <c r="E64" s="84"/>
      <c r="F64" s="86"/>
      <c r="G64" s="86"/>
    </row>
    <row r="65" spans="1:7" ht="12.75">
      <c r="A65" s="21"/>
      <c r="B65" s="81"/>
      <c r="C65" s="82"/>
      <c r="D65" s="83"/>
      <c r="E65" s="82"/>
      <c r="F65" s="86"/>
      <c r="G65" s="86"/>
    </row>
    <row r="66" spans="1:7" ht="12.75">
      <c r="A66" s="2"/>
      <c r="B66" s="84"/>
      <c r="C66" s="84"/>
      <c r="D66" s="84"/>
      <c r="E66" s="84"/>
      <c r="F66" s="86"/>
      <c r="G66" s="86"/>
    </row>
    <row r="67" spans="1:7" ht="12.75">
      <c r="A67" s="21"/>
      <c r="B67" s="81"/>
      <c r="C67" s="82"/>
      <c r="D67" s="83"/>
      <c r="E67" s="82"/>
      <c r="F67" s="86"/>
      <c r="G67" s="86"/>
    </row>
    <row r="68" spans="1:7" ht="12.75">
      <c r="A68" s="2"/>
      <c r="B68" s="84"/>
      <c r="C68" s="84"/>
      <c r="D68" s="84"/>
      <c r="E68" s="84"/>
      <c r="F68" s="86"/>
      <c r="G68" s="86"/>
    </row>
    <row r="69" spans="1:7" ht="12.75">
      <c r="A69" s="21"/>
      <c r="B69" s="81"/>
      <c r="C69" s="82"/>
      <c r="D69" s="83"/>
      <c r="E69" s="82"/>
      <c r="F69" s="86"/>
      <c r="G69" s="86"/>
    </row>
    <row r="70" spans="1:7" ht="12.75">
      <c r="A70" s="2"/>
      <c r="B70" s="84"/>
      <c r="C70" s="84"/>
      <c r="D70" s="84"/>
      <c r="E70" s="84"/>
      <c r="F70" s="86"/>
      <c r="G70" s="86"/>
    </row>
    <row r="71" spans="1:7" ht="12.75">
      <c r="A71" s="21"/>
      <c r="B71" s="81"/>
      <c r="C71" s="82"/>
      <c r="D71" s="83"/>
      <c r="E71" s="82"/>
      <c r="F71" s="86"/>
      <c r="G71" s="86"/>
    </row>
    <row r="72" spans="1:7" ht="12.75">
      <c r="A72" s="2"/>
      <c r="B72" s="84"/>
      <c r="C72" s="84"/>
      <c r="D72" s="84"/>
      <c r="E72" s="84"/>
      <c r="F72" s="86"/>
      <c r="G72" s="86"/>
    </row>
    <row r="73" spans="1:7" ht="12.75">
      <c r="A73" s="21"/>
      <c r="B73" s="81"/>
      <c r="C73" s="82"/>
      <c r="D73" s="83"/>
      <c r="E73" s="82"/>
      <c r="F73" s="86"/>
      <c r="G73" s="86"/>
    </row>
    <row r="74" spans="1:7" ht="12.75">
      <c r="A74" s="2"/>
      <c r="B74" s="84"/>
      <c r="C74" s="84"/>
      <c r="D74" s="84"/>
      <c r="E74" s="84"/>
      <c r="F74" s="86"/>
      <c r="G74" s="86"/>
    </row>
    <row r="75" spans="1:7" ht="12.75">
      <c r="A75" s="21"/>
      <c r="B75" s="81"/>
      <c r="C75" s="82"/>
      <c r="D75" s="83"/>
      <c r="E75" s="82"/>
      <c r="F75" s="86"/>
      <c r="G75" s="86"/>
    </row>
    <row r="76" spans="1:7" ht="12.75">
      <c r="A76" s="2"/>
      <c r="B76" s="84"/>
      <c r="C76" s="84"/>
      <c r="D76" s="84"/>
      <c r="E76" s="84"/>
      <c r="F76" s="86"/>
      <c r="G76" s="86"/>
    </row>
    <row r="77" spans="1:7" ht="12.75">
      <c r="A77" s="21"/>
      <c r="B77" s="81"/>
      <c r="C77" s="82"/>
      <c r="D77" s="83"/>
      <c r="E77" s="82"/>
      <c r="F77" s="86"/>
      <c r="G77" s="86"/>
    </row>
    <row r="78" spans="1:7" ht="12.75">
      <c r="A78" s="2"/>
      <c r="B78" s="84"/>
      <c r="C78" s="84"/>
      <c r="D78" s="84"/>
      <c r="E78" s="84"/>
      <c r="F78" s="86"/>
      <c r="G78" s="86"/>
    </row>
    <row r="79" spans="1:7" ht="12.75">
      <c r="A79" s="21"/>
      <c r="B79" s="81"/>
      <c r="C79" s="82"/>
      <c r="D79" s="83"/>
      <c r="E79" s="82"/>
      <c r="F79" s="86"/>
      <c r="G79" s="86"/>
    </row>
    <row r="80" spans="1:7" ht="12.75">
      <c r="A80" s="2"/>
      <c r="B80" s="84"/>
      <c r="C80" s="84"/>
      <c r="D80" s="84"/>
      <c r="E80" s="84"/>
      <c r="F80" s="86"/>
      <c r="G80" s="86"/>
    </row>
    <row r="81" spans="1:7" ht="12.75">
      <c r="A81" s="21"/>
      <c r="B81" s="81"/>
      <c r="C81" s="82"/>
      <c r="D81" s="83"/>
      <c r="E81" s="82"/>
      <c r="F81" s="86"/>
      <c r="G81" s="86"/>
    </row>
    <row r="82" spans="1:7" ht="12.75">
      <c r="A82" s="2"/>
      <c r="B82" s="84"/>
      <c r="C82" s="84"/>
      <c r="D82" s="84"/>
      <c r="E82" s="84"/>
      <c r="F82" s="86"/>
      <c r="G82" s="86"/>
    </row>
    <row r="83" spans="1:7" ht="12.75">
      <c r="A83" s="86"/>
      <c r="B83" s="86"/>
      <c r="C83" s="86"/>
      <c r="D83" s="86"/>
      <c r="E83" s="86"/>
      <c r="F83" s="86"/>
      <c r="G83" s="86"/>
    </row>
    <row r="84" spans="1:7" ht="12.75">
      <c r="A84" s="86"/>
      <c r="B84" s="86"/>
      <c r="C84" s="86"/>
      <c r="D84" s="86"/>
      <c r="E84" s="86"/>
      <c r="F84" s="86"/>
      <c r="G84" s="86"/>
    </row>
    <row r="85" spans="1:7" ht="12.75">
      <c r="A85" s="86"/>
      <c r="B85" s="86"/>
      <c r="C85" s="86"/>
      <c r="D85" s="86"/>
      <c r="E85" s="86"/>
      <c r="F85" s="86"/>
      <c r="G85" s="86"/>
    </row>
    <row r="86" spans="1:7" ht="12.75">
      <c r="A86" s="86"/>
      <c r="B86" s="86"/>
      <c r="C86" s="86"/>
      <c r="D86" s="86"/>
      <c r="E86" s="86"/>
      <c r="F86" s="86"/>
      <c r="G86" s="86"/>
    </row>
    <row r="87" spans="1:7" ht="12.75">
      <c r="A87" s="86"/>
      <c r="B87" s="86"/>
      <c r="C87" s="86"/>
      <c r="D87" s="86"/>
      <c r="E87" s="86"/>
      <c r="F87" s="86"/>
      <c r="G87" s="86"/>
    </row>
    <row r="88" spans="1:7" ht="12.75">
      <c r="A88" s="86"/>
      <c r="B88" s="86"/>
      <c r="C88" s="86"/>
      <c r="D88" s="86"/>
      <c r="E88" s="86"/>
      <c r="F88" s="86"/>
      <c r="G88" s="86"/>
    </row>
    <row r="89" spans="1:7" ht="12.75">
      <c r="A89" s="86"/>
      <c r="B89" s="86"/>
      <c r="C89" s="86"/>
      <c r="D89" s="86"/>
      <c r="E89" s="86"/>
      <c r="F89" s="86"/>
      <c r="G89" s="86"/>
    </row>
    <row r="90" spans="1:7" ht="12.75">
      <c r="A90" s="86"/>
      <c r="B90" s="86"/>
      <c r="C90" s="86"/>
      <c r="D90" s="86"/>
      <c r="E90" s="86"/>
      <c r="F90" s="86"/>
      <c r="G90" s="86"/>
    </row>
    <row r="91" spans="1:7" ht="12.75">
      <c r="A91" s="86"/>
      <c r="B91" s="86"/>
      <c r="C91" s="86"/>
      <c r="D91" s="86"/>
      <c r="E91" s="86"/>
      <c r="F91" s="86"/>
      <c r="G91" s="86"/>
    </row>
    <row r="92" spans="1:7" ht="12.75">
      <c r="A92" s="86"/>
      <c r="B92" s="86"/>
      <c r="C92" s="86"/>
      <c r="D92" s="86"/>
      <c r="E92" s="86"/>
      <c r="F92" s="86"/>
      <c r="G92" s="86"/>
    </row>
    <row r="93" spans="1:7" ht="12.75">
      <c r="A93" s="86"/>
      <c r="B93" s="86"/>
      <c r="C93" s="86"/>
      <c r="D93" s="86"/>
      <c r="E93" s="86"/>
      <c r="F93" s="86"/>
      <c r="G93" s="86"/>
    </row>
    <row r="94" spans="1:7" ht="12.75">
      <c r="A94" s="86"/>
      <c r="B94" s="86"/>
      <c r="C94" s="86"/>
      <c r="D94" s="86"/>
      <c r="E94" s="86"/>
      <c r="F94" s="86"/>
      <c r="G94" s="86"/>
    </row>
    <row r="95" spans="1:7" ht="12.75">
      <c r="A95" s="86"/>
      <c r="B95" s="86"/>
      <c r="C95" s="86"/>
      <c r="D95" s="86"/>
      <c r="E95" s="86"/>
      <c r="F95" s="86"/>
      <c r="G95" s="86"/>
    </row>
    <row r="96" spans="1:7" ht="12.75">
      <c r="A96" s="86"/>
      <c r="B96" s="86"/>
      <c r="C96" s="86"/>
      <c r="D96" s="86"/>
      <c r="E96" s="86"/>
      <c r="F96" s="86"/>
      <c r="G96" s="86"/>
    </row>
    <row r="97" spans="1:7" ht="12.75">
      <c r="A97" s="86"/>
      <c r="B97" s="86"/>
      <c r="C97" s="86"/>
      <c r="D97" s="86"/>
      <c r="E97" s="86"/>
      <c r="F97" s="86"/>
      <c r="G97" s="86"/>
    </row>
    <row r="98" spans="1:7" ht="12.75">
      <c r="A98" s="86"/>
      <c r="B98" s="86"/>
      <c r="C98" s="86"/>
      <c r="D98" s="86"/>
      <c r="E98" s="86"/>
      <c r="F98" s="86"/>
      <c r="G98" s="86"/>
    </row>
    <row r="99" spans="1:7" ht="12.75">
      <c r="A99" s="86"/>
      <c r="B99" s="86"/>
      <c r="C99" s="86"/>
      <c r="D99" s="86"/>
      <c r="E99" s="86"/>
      <c r="F99" s="86"/>
      <c r="G99" s="86"/>
    </row>
    <row r="100" spans="1:7" ht="12.75">
      <c r="A100" s="86"/>
      <c r="B100" s="86"/>
      <c r="C100" s="86"/>
      <c r="D100" s="86"/>
      <c r="E100" s="86"/>
      <c r="F100" s="86"/>
      <c r="G100" s="86"/>
    </row>
    <row r="101" spans="1:7" ht="12.75">
      <c r="A101" s="86"/>
      <c r="B101" s="86"/>
      <c r="C101" s="86"/>
      <c r="D101" s="86"/>
      <c r="E101" s="86"/>
      <c r="F101" s="86"/>
      <c r="G101" s="86"/>
    </row>
    <row r="102" spans="1:7" ht="12.75">
      <c r="A102" s="86"/>
      <c r="B102" s="86"/>
      <c r="C102" s="86"/>
      <c r="D102" s="86"/>
      <c r="E102" s="86"/>
      <c r="F102" s="86"/>
      <c r="G102" s="86"/>
    </row>
    <row r="103" spans="1:7" ht="12.75">
      <c r="A103" s="86"/>
      <c r="B103" s="86"/>
      <c r="C103" s="86"/>
      <c r="D103" s="86"/>
      <c r="E103" s="86"/>
      <c r="F103" s="86"/>
      <c r="G103" s="86"/>
    </row>
    <row r="104" spans="1:7" ht="12.75">
      <c r="A104" s="86"/>
      <c r="B104" s="86"/>
      <c r="C104" s="86"/>
      <c r="D104" s="86"/>
      <c r="E104" s="86"/>
      <c r="F104" s="86"/>
      <c r="G104" s="86"/>
    </row>
    <row r="105" spans="1:7" ht="12.75">
      <c r="A105" s="86"/>
      <c r="B105" s="86"/>
      <c r="C105" s="86"/>
      <c r="D105" s="86"/>
      <c r="E105" s="86"/>
      <c r="F105" s="86"/>
      <c r="G105" s="86"/>
    </row>
    <row r="106" spans="1:7" ht="12.75">
      <c r="A106" s="86"/>
      <c r="B106" s="86"/>
      <c r="C106" s="86"/>
      <c r="D106" s="86"/>
      <c r="E106" s="86"/>
      <c r="F106" s="86"/>
      <c r="G106" s="86"/>
    </row>
    <row r="107" spans="1:7" ht="12.75">
      <c r="A107" s="86"/>
      <c r="B107" s="86"/>
      <c r="C107" s="86"/>
      <c r="D107" s="86"/>
      <c r="E107" s="86"/>
      <c r="F107" s="86"/>
      <c r="G107" s="86"/>
    </row>
    <row r="108" spans="1:7" ht="12.75">
      <c r="A108" s="86"/>
      <c r="B108" s="86"/>
      <c r="C108" s="86"/>
      <c r="D108" s="86"/>
      <c r="E108" s="86"/>
      <c r="F108" s="86"/>
      <c r="G108" s="86"/>
    </row>
    <row r="109" spans="1:7" ht="12.75">
      <c r="A109" s="86"/>
      <c r="B109" s="86"/>
      <c r="C109" s="86"/>
      <c r="D109" s="86"/>
      <c r="E109" s="86"/>
      <c r="F109" s="86"/>
      <c r="G109" s="86"/>
    </row>
    <row r="110" spans="1:7" ht="12.75">
      <c r="A110" s="86"/>
      <c r="B110" s="86"/>
      <c r="C110" s="86"/>
      <c r="D110" s="86"/>
      <c r="E110" s="86"/>
      <c r="F110" s="86"/>
      <c r="G110" s="86"/>
    </row>
    <row r="111" spans="1:7" ht="12.75">
      <c r="A111" s="86"/>
      <c r="B111" s="86"/>
      <c r="C111" s="86"/>
      <c r="D111" s="86"/>
      <c r="E111" s="86"/>
      <c r="F111" s="86"/>
      <c r="G111" s="86"/>
    </row>
    <row r="112" spans="1:7" ht="12.75">
      <c r="A112" s="86"/>
      <c r="B112" s="86"/>
      <c r="C112" s="86"/>
      <c r="D112" s="86"/>
      <c r="E112" s="86"/>
      <c r="F112" s="86"/>
      <c r="G112" s="86"/>
    </row>
    <row r="113" spans="1:7" ht="12.75">
      <c r="A113" s="86"/>
      <c r="B113" s="86"/>
      <c r="C113" s="86"/>
      <c r="D113" s="86"/>
      <c r="E113" s="86"/>
      <c r="F113" s="86"/>
      <c r="G113" s="86"/>
    </row>
    <row r="114" spans="1:7" ht="12.75">
      <c r="A114" s="86"/>
      <c r="B114" s="86"/>
      <c r="C114" s="86"/>
      <c r="D114" s="86"/>
      <c r="E114" s="86"/>
      <c r="F114" s="86"/>
      <c r="G114" s="86"/>
    </row>
    <row r="115" spans="1:7" ht="12.75">
      <c r="A115" s="86"/>
      <c r="B115" s="86"/>
      <c r="C115" s="86"/>
      <c r="D115" s="86"/>
      <c r="E115" s="86"/>
      <c r="F115" s="86"/>
      <c r="G115" s="86"/>
    </row>
    <row r="116" spans="1:7" ht="12.75">
      <c r="A116" s="86"/>
      <c r="B116" s="86"/>
      <c r="C116" s="86"/>
      <c r="D116" s="86"/>
      <c r="E116" s="86"/>
      <c r="F116" s="86"/>
      <c r="G116" s="86"/>
    </row>
    <row r="117" spans="1:7" ht="12.75">
      <c r="A117" s="86"/>
      <c r="B117" s="86"/>
      <c r="C117" s="86"/>
      <c r="D117" s="86"/>
      <c r="E117" s="86"/>
      <c r="F117" s="86"/>
      <c r="G117" s="86"/>
    </row>
    <row r="118" spans="1:7" ht="12.75">
      <c r="A118" s="86"/>
      <c r="B118" s="86"/>
      <c r="C118" s="86"/>
      <c r="D118" s="86"/>
      <c r="E118" s="86"/>
      <c r="F118" s="86"/>
      <c r="G118" s="86"/>
    </row>
    <row r="119" spans="1:7" ht="12.75">
      <c r="A119" s="86"/>
      <c r="B119" s="86"/>
      <c r="C119" s="86"/>
      <c r="D119" s="86"/>
      <c r="E119" s="86"/>
      <c r="F119" s="86"/>
      <c r="G119" s="86"/>
    </row>
    <row r="120" spans="1:7" ht="12.75">
      <c r="A120" s="86"/>
      <c r="B120" s="86"/>
      <c r="C120" s="86"/>
      <c r="D120" s="86"/>
      <c r="E120" s="86"/>
      <c r="F120" s="86"/>
      <c r="G120" s="86"/>
    </row>
    <row r="121" spans="1:7" ht="12.75">
      <c r="A121" s="86"/>
      <c r="B121" s="86"/>
      <c r="C121" s="86"/>
      <c r="D121" s="86"/>
      <c r="E121" s="86"/>
      <c r="F121" s="86"/>
      <c r="G121" s="86"/>
    </row>
    <row r="122" spans="1:7" ht="12.75">
      <c r="A122" s="86"/>
      <c r="B122" s="86"/>
      <c r="C122" s="86"/>
      <c r="D122" s="86"/>
      <c r="E122" s="86"/>
      <c r="F122" s="86"/>
      <c r="G122" s="86"/>
    </row>
    <row r="123" spans="1:7" ht="12.75">
      <c r="A123" s="86"/>
      <c r="B123" s="86"/>
      <c r="C123" s="86"/>
      <c r="D123" s="86"/>
      <c r="E123" s="86"/>
      <c r="F123" s="86"/>
      <c r="G123" s="86"/>
    </row>
    <row r="124" spans="1:7" ht="12.75">
      <c r="A124" s="86"/>
      <c r="B124" s="86"/>
      <c r="C124" s="86"/>
      <c r="D124" s="86"/>
      <c r="E124" s="86"/>
      <c r="F124" s="86"/>
      <c r="G124" s="86"/>
    </row>
    <row r="125" spans="1:7" ht="12.75">
      <c r="A125" s="86"/>
      <c r="B125" s="86"/>
      <c r="C125" s="86"/>
      <c r="D125" s="86"/>
      <c r="E125" s="86"/>
      <c r="F125" s="86"/>
      <c r="G125" s="86"/>
    </row>
    <row r="126" spans="1:7" ht="12.75">
      <c r="A126" s="86"/>
      <c r="B126" s="86"/>
      <c r="C126" s="86"/>
      <c r="D126" s="86"/>
      <c r="E126" s="86"/>
      <c r="F126" s="86"/>
      <c r="G126" s="86"/>
    </row>
    <row r="127" spans="1:7" ht="12.75">
      <c r="A127" s="86"/>
      <c r="B127" s="86"/>
      <c r="C127" s="86"/>
      <c r="D127" s="86"/>
      <c r="E127" s="86"/>
      <c r="F127" s="86"/>
      <c r="G127" s="86"/>
    </row>
    <row r="128" spans="1:7" ht="12.75">
      <c r="A128" s="86"/>
      <c r="B128" s="86"/>
      <c r="C128" s="86"/>
      <c r="D128" s="86"/>
      <c r="E128" s="86"/>
      <c r="F128" s="86"/>
      <c r="G128" s="86"/>
    </row>
    <row r="129" spans="1:7" ht="12.75">
      <c r="A129" s="86"/>
      <c r="B129" s="86"/>
      <c r="C129" s="86"/>
      <c r="D129" s="86"/>
      <c r="E129" s="86"/>
      <c r="F129" s="86"/>
      <c r="G129" s="86"/>
    </row>
    <row r="130" spans="1:7" ht="12.75">
      <c r="A130" s="86"/>
      <c r="B130" s="86"/>
      <c r="C130" s="86"/>
      <c r="D130" s="86"/>
      <c r="E130" s="86"/>
      <c r="F130" s="86"/>
      <c r="G130" s="86"/>
    </row>
    <row r="131" spans="1:7" ht="12.75">
      <c r="A131" s="86"/>
      <c r="B131" s="86"/>
      <c r="C131" s="86"/>
      <c r="D131" s="86"/>
      <c r="E131" s="86"/>
      <c r="F131" s="86"/>
      <c r="G131" s="86"/>
    </row>
    <row r="132" spans="1:7" ht="12.75">
      <c r="A132" s="86"/>
      <c r="B132" s="86"/>
      <c r="C132" s="86"/>
      <c r="D132" s="86"/>
      <c r="E132" s="86"/>
      <c r="F132" s="86"/>
      <c r="G132" s="86"/>
    </row>
    <row r="133" spans="1:7" ht="12.75">
      <c r="A133" s="86"/>
      <c r="B133" s="86"/>
      <c r="C133" s="86"/>
      <c r="D133" s="86"/>
      <c r="E133" s="86"/>
      <c r="F133" s="86"/>
      <c r="G133" s="86"/>
    </row>
    <row r="134" spans="1:7" ht="12.75">
      <c r="A134" s="86"/>
      <c r="B134" s="86"/>
      <c r="C134" s="86"/>
      <c r="D134" s="86"/>
      <c r="E134" s="86"/>
      <c r="F134" s="86"/>
      <c r="G134" s="86"/>
    </row>
    <row r="135" spans="1:7" ht="12.75">
      <c r="A135" s="86"/>
      <c r="B135" s="86"/>
      <c r="C135" s="86"/>
      <c r="D135" s="86"/>
      <c r="E135" s="86"/>
      <c r="F135" s="86"/>
      <c r="G135" s="86"/>
    </row>
    <row r="136" spans="1:7" ht="12.75">
      <c r="A136" s="86"/>
      <c r="B136" s="86"/>
      <c r="C136" s="86"/>
      <c r="D136" s="86"/>
      <c r="E136" s="86"/>
      <c r="F136" s="86"/>
      <c r="G136" s="86"/>
    </row>
    <row r="137" spans="1:7" ht="12.75">
      <c r="A137" s="86"/>
      <c r="B137" s="86"/>
      <c r="C137" s="86"/>
      <c r="D137" s="86"/>
      <c r="E137" s="86"/>
      <c r="F137" s="86"/>
      <c r="G137" s="86"/>
    </row>
    <row r="138" spans="1:7" ht="12.75">
      <c r="A138" s="86"/>
      <c r="B138" s="86"/>
      <c r="C138" s="86"/>
      <c r="D138" s="86"/>
      <c r="E138" s="86"/>
      <c r="F138" s="86"/>
      <c r="G138" s="86"/>
    </row>
    <row r="139" spans="1:7" ht="12.75">
      <c r="A139" s="86"/>
      <c r="B139" s="86"/>
      <c r="C139" s="86"/>
      <c r="D139" s="86"/>
      <c r="E139" s="86"/>
      <c r="F139" s="86"/>
      <c r="G139" s="86"/>
    </row>
    <row r="140" spans="1:7" ht="12.75">
      <c r="A140" s="86"/>
      <c r="B140" s="86"/>
      <c r="C140" s="86"/>
      <c r="D140" s="86"/>
      <c r="E140" s="86"/>
      <c r="F140" s="86"/>
      <c r="G140" s="86"/>
    </row>
    <row r="141" spans="1:7" ht="12.75">
      <c r="A141" s="86"/>
      <c r="B141" s="86"/>
      <c r="C141" s="86"/>
      <c r="D141" s="86"/>
      <c r="E141" s="86"/>
      <c r="F141" s="86"/>
      <c r="G141" s="86"/>
    </row>
    <row r="142" spans="1:7" ht="12.75">
      <c r="A142" s="86"/>
      <c r="B142" s="86"/>
      <c r="C142" s="86"/>
      <c r="D142" s="86"/>
      <c r="E142" s="86"/>
      <c r="F142" s="86"/>
      <c r="G142" s="86"/>
    </row>
    <row r="143" spans="1:7" ht="12.75">
      <c r="A143" s="86"/>
      <c r="B143" s="86"/>
      <c r="C143" s="86"/>
      <c r="D143" s="86"/>
      <c r="E143" s="86"/>
      <c r="F143" s="86"/>
      <c r="G143" s="86"/>
    </row>
    <row r="144" spans="1:7" ht="12.75">
      <c r="A144" s="86"/>
      <c r="B144" s="86"/>
      <c r="C144" s="86"/>
      <c r="D144" s="86"/>
      <c r="E144" s="86"/>
      <c r="F144" s="86"/>
      <c r="G144" s="86"/>
    </row>
    <row r="145" spans="1:7" ht="12.75">
      <c r="A145" s="86"/>
      <c r="B145" s="86"/>
      <c r="C145" s="86"/>
      <c r="D145" s="86"/>
      <c r="E145" s="86"/>
      <c r="F145" s="86"/>
      <c r="G145" s="86"/>
    </row>
    <row r="146" spans="1:7" ht="12.75">
      <c r="A146" s="86"/>
      <c r="B146" s="86"/>
      <c r="C146" s="86"/>
      <c r="D146" s="86"/>
      <c r="E146" s="86"/>
      <c r="F146" s="86"/>
      <c r="G146" s="86"/>
    </row>
    <row r="147" spans="1:7" ht="12.75">
      <c r="A147" s="86"/>
      <c r="B147" s="86"/>
      <c r="C147" s="86"/>
      <c r="D147" s="86"/>
      <c r="E147" s="86"/>
      <c r="F147" s="86"/>
      <c r="G147" s="86"/>
    </row>
    <row r="148" spans="1:7" ht="12.75">
      <c r="A148" s="86"/>
      <c r="B148" s="86"/>
      <c r="C148" s="86"/>
      <c r="D148" s="86"/>
      <c r="E148" s="86"/>
      <c r="F148" s="86"/>
      <c r="G148" s="86"/>
    </row>
    <row r="149" spans="1:7" ht="12.75">
      <c r="A149" s="86"/>
      <c r="B149" s="86"/>
      <c r="C149" s="86"/>
      <c r="D149" s="86"/>
      <c r="E149" s="86"/>
      <c r="F149" s="86"/>
      <c r="G149" s="86"/>
    </row>
    <row r="150" spans="1:7" ht="12.75">
      <c r="A150" s="86"/>
      <c r="B150" s="86"/>
      <c r="C150" s="86"/>
      <c r="D150" s="86"/>
      <c r="E150" s="86"/>
      <c r="F150" s="86"/>
      <c r="G150" s="86"/>
    </row>
    <row r="151" spans="1:7" ht="12.75">
      <c r="A151" s="86"/>
      <c r="B151" s="86"/>
      <c r="C151" s="86"/>
      <c r="D151" s="86"/>
      <c r="E151" s="86"/>
      <c r="F151" s="86"/>
      <c r="G151" s="86"/>
    </row>
    <row r="152" spans="1:7" ht="12.75">
      <c r="A152" s="86"/>
      <c r="B152" s="86"/>
      <c r="C152" s="86"/>
      <c r="D152" s="86"/>
      <c r="E152" s="86"/>
      <c r="F152" s="86"/>
      <c r="G152" s="86"/>
    </row>
    <row r="153" spans="1:7" ht="12.75">
      <c r="A153" s="86"/>
      <c r="B153" s="86"/>
      <c r="C153" s="86"/>
      <c r="D153" s="86"/>
      <c r="E153" s="86"/>
      <c r="F153" s="86"/>
      <c r="G153" s="86"/>
    </row>
    <row r="154" spans="1:7" ht="12.75">
      <c r="A154" s="86"/>
      <c r="B154" s="86"/>
      <c r="C154" s="86"/>
      <c r="D154" s="86"/>
      <c r="E154" s="86"/>
      <c r="F154" s="86"/>
      <c r="G154" s="86"/>
    </row>
    <row r="155" spans="1:7" ht="12.75">
      <c r="A155" s="86"/>
      <c r="B155" s="86"/>
      <c r="C155" s="86"/>
      <c r="D155" s="86"/>
      <c r="E155" s="86"/>
      <c r="F155" s="86"/>
      <c r="G155" s="86"/>
    </row>
    <row r="156" spans="1:7" ht="12.75">
      <c r="A156" s="86"/>
      <c r="B156" s="86"/>
      <c r="C156" s="86"/>
      <c r="D156" s="86"/>
      <c r="E156" s="86"/>
      <c r="F156" s="86"/>
      <c r="G156" s="86"/>
    </row>
    <row r="157" spans="1:7" ht="12.75">
      <c r="A157" s="86"/>
      <c r="B157" s="86"/>
      <c r="C157" s="86"/>
      <c r="D157" s="86"/>
      <c r="E157" s="86"/>
      <c r="F157" s="86"/>
      <c r="G157" s="86"/>
    </row>
    <row r="158" spans="1:7" ht="12.75">
      <c r="A158" s="86"/>
      <c r="B158" s="86"/>
      <c r="C158" s="86"/>
      <c r="D158" s="86"/>
      <c r="E158" s="86"/>
      <c r="F158" s="86"/>
      <c r="G158" s="86"/>
    </row>
    <row r="159" spans="1:7" ht="12.75">
      <c r="A159" s="86"/>
      <c r="B159" s="86"/>
      <c r="C159" s="86"/>
      <c r="D159" s="86"/>
      <c r="E159" s="86"/>
      <c r="F159" s="86"/>
      <c r="G159" s="86"/>
    </row>
    <row r="160" spans="1:7" ht="12.75">
      <c r="A160" s="86"/>
      <c r="B160" s="86"/>
      <c r="C160" s="86"/>
      <c r="D160" s="86"/>
      <c r="E160" s="86"/>
      <c r="F160" s="86"/>
      <c r="G160" s="86"/>
    </row>
    <row r="161" spans="1:7" ht="12.75">
      <c r="A161" s="86"/>
      <c r="B161" s="86"/>
      <c r="C161" s="86"/>
      <c r="D161" s="86"/>
      <c r="E161" s="86"/>
      <c r="F161" s="86"/>
      <c r="G161" s="86"/>
    </row>
    <row r="162" spans="1:7" ht="12.75">
      <c r="A162" s="86"/>
      <c r="B162" s="86"/>
      <c r="C162" s="86"/>
      <c r="D162" s="86"/>
      <c r="E162" s="86"/>
      <c r="F162" s="86"/>
      <c r="G162" s="86"/>
    </row>
    <row r="163" spans="1:7" ht="12.75">
      <c r="A163" s="86"/>
      <c r="B163" s="86"/>
      <c r="C163" s="86"/>
      <c r="D163" s="86"/>
      <c r="E163" s="86"/>
      <c r="F163" s="86"/>
      <c r="G163" s="86"/>
    </row>
    <row r="164" spans="1:7" ht="12.75">
      <c r="A164" s="86"/>
      <c r="B164" s="86"/>
      <c r="C164" s="86"/>
      <c r="D164" s="86"/>
      <c r="E164" s="86"/>
      <c r="F164" s="86"/>
      <c r="G164" s="86"/>
    </row>
    <row r="165" spans="1:7" ht="12.75">
      <c r="A165" s="86"/>
      <c r="B165" s="86"/>
      <c r="C165" s="86"/>
      <c r="D165" s="86"/>
      <c r="E165" s="86"/>
      <c r="F165" s="86"/>
      <c r="G165" s="86"/>
    </row>
    <row r="166" spans="1:7" ht="12.75">
      <c r="A166" s="86"/>
      <c r="B166" s="86"/>
      <c r="C166" s="86"/>
      <c r="D166" s="86"/>
      <c r="E166" s="86"/>
      <c r="F166" s="86"/>
      <c r="G166" s="86"/>
    </row>
    <row r="167" spans="1:7" ht="12.75">
      <c r="A167" s="86"/>
      <c r="B167" s="86"/>
      <c r="C167" s="86"/>
      <c r="D167" s="86"/>
      <c r="E167" s="86"/>
      <c r="F167" s="86"/>
      <c r="G167" s="86"/>
    </row>
    <row r="168" spans="1:7" ht="12.75">
      <c r="A168" s="86"/>
      <c r="B168" s="86"/>
      <c r="C168" s="86"/>
      <c r="D168" s="86"/>
      <c r="E168" s="86"/>
      <c r="F168" s="86"/>
      <c r="G168" s="86"/>
    </row>
    <row r="169" spans="1:7" ht="12.75">
      <c r="A169" s="86"/>
      <c r="B169" s="86"/>
      <c r="C169" s="86"/>
      <c r="D169" s="86"/>
      <c r="E169" s="86"/>
      <c r="F169" s="86"/>
      <c r="G169" s="86"/>
    </row>
    <row r="170" spans="1:7" ht="12.75">
      <c r="A170" s="86"/>
      <c r="B170" s="86"/>
      <c r="C170" s="86"/>
      <c r="D170" s="86"/>
      <c r="E170" s="86"/>
      <c r="F170" s="86"/>
      <c r="G170" s="86"/>
    </row>
    <row r="171" spans="1:7" ht="12.75">
      <c r="A171" s="86"/>
      <c r="B171" s="86"/>
      <c r="C171" s="86"/>
      <c r="D171" s="86"/>
      <c r="E171" s="86"/>
      <c r="F171" s="86"/>
      <c r="G171" s="86"/>
    </row>
    <row r="172" spans="1:7" ht="12.75">
      <c r="A172" s="86"/>
      <c r="B172" s="86"/>
      <c r="C172" s="86"/>
      <c r="D172" s="86"/>
      <c r="E172" s="86"/>
      <c r="F172" s="86"/>
      <c r="G172" s="86"/>
    </row>
    <row r="173" spans="1:7" ht="12.75">
      <c r="A173" s="86"/>
      <c r="B173" s="86"/>
      <c r="C173" s="86"/>
      <c r="D173" s="86"/>
      <c r="E173" s="86"/>
      <c r="F173" s="86"/>
      <c r="G173" s="86"/>
    </row>
    <row r="174" spans="1:7" ht="12.75">
      <c r="A174" s="86"/>
      <c r="B174" s="86"/>
      <c r="C174" s="86"/>
      <c r="D174" s="86"/>
      <c r="E174" s="86"/>
      <c r="F174" s="86"/>
      <c r="G174" s="86"/>
    </row>
    <row r="175" spans="1:7" ht="12.75">
      <c r="A175" s="86"/>
      <c r="B175" s="86"/>
      <c r="C175" s="86"/>
      <c r="D175" s="86"/>
      <c r="E175" s="86"/>
      <c r="F175" s="86"/>
      <c r="G175" s="86"/>
    </row>
    <row r="176" spans="1:7" ht="12.75">
      <c r="A176" s="86"/>
      <c r="B176" s="86"/>
      <c r="C176" s="86"/>
      <c r="D176" s="86"/>
      <c r="E176" s="86"/>
      <c r="F176" s="86"/>
      <c r="G176" s="86"/>
    </row>
    <row r="177" spans="1:7" ht="12.75">
      <c r="A177" s="86"/>
      <c r="B177" s="86"/>
      <c r="C177" s="86"/>
      <c r="D177" s="86"/>
      <c r="E177" s="86"/>
      <c r="F177" s="86"/>
      <c r="G177" s="86"/>
    </row>
    <row r="178" spans="1:7" ht="12.75">
      <c r="A178" s="86"/>
      <c r="B178" s="86"/>
      <c r="C178" s="86"/>
      <c r="D178" s="86"/>
      <c r="E178" s="86"/>
      <c r="F178" s="86"/>
      <c r="G178" s="86"/>
    </row>
    <row r="179" spans="1:7" ht="12.75">
      <c r="A179" s="86"/>
      <c r="B179" s="86"/>
      <c r="C179" s="86"/>
      <c r="D179" s="86"/>
      <c r="E179" s="86"/>
      <c r="F179" s="86"/>
      <c r="G179" s="86"/>
    </row>
    <row r="180" spans="1:7" ht="12.75">
      <c r="A180" s="86"/>
      <c r="B180" s="86"/>
      <c r="C180" s="86"/>
      <c r="D180" s="86"/>
      <c r="E180" s="86"/>
      <c r="F180" s="86"/>
      <c r="G180" s="86"/>
    </row>
    <row r="181" spans="1:7" ht="12.75">
      <c r="A181" s="86"/>
      <c r="B181" s="86"/>
      <c r="C181" s="86"/>
      <c r="D181" s="86"/>
      <c r="E181" s="86"/>
      <c r="F181" s="86"/>
      <c r="G181" s="86"/>
    </row>
    <row r="182" spans="1:7" ht="12.75">
      <c r="A182" s="86"/>
      <c r="B182" s="86"/>
      <c r="C182" s="86"/>
      <c r="D182" s="86"/>
      <c r="E182" s="86"/>
      <c r="F182" s="86"/>
      <c r="G182" s="86"/>
    </row>
    <row r="183" spans="1:7" ht="12.75">
      <c r="A183" s="86"/>
      <c r="B183" s="86"/>
      <c r="C183" s="86"/>
      <c r="D183" s="86"/>
      <c r="E183" s="86"/>
      <c r="F183" s="86"/>
      <c r="G183" s="86"/>
    </row>
    <row r="184" spans="1:7" ht="12.75">
      <c r="A184" s="86"/>
      <c r="B184" s="86"/>
      <c r="C184" s="86"/>
      <c r="D184" s="86"/>
      <c r="E184" s="86"/>
      <c r="F184" s="86"/>
      <c r="G184" s="86"/>
    </row>
    <row r="185" spans="1:7" ht="12.75">
      <c r="A185" s="86"/>
      <c r="B185" s="86"/>
      <c r="C185" s="86"/>
      <c r="D185" s="86"/>
      <c r="E185" s="86"/>
      <c r="F185" s="86"/>
      <c r="G185" s="86"/>
    </row>
    <row r="186" spans="1:7" ht="12.75">
      <c r="A186" s="86"/>
      <c r="B186" s="86"/>
      <c r="C186" s="86"/>
      <c r="D186" s="86"/>
      <c r="E186" s="86"/>
      <c r="F186" s="86"/>
      <c r="G186" s="86"/>
    </row>
    <row r="187" spans="1:7" ht="12.75">
      <c r="A187" s="86"/>
      <c r="B187" s="86"/>
      <c r="C187" s="86"/>
      <c r="D187" s="86"/>
      <c r="E187" s="86"/>
      <c r="F187" s="86"/>
      <c r="G187" s="86"/>
    </row>
    <row r="188" spans="1:7" ht="12.75">
      <c r="A188" s="86"/>
      <c r="B188" s="86"/>
      <c r="C188" s="86"/>
      <c r="D188" s="86"/>
      <c r="E188" s="86"/>
      <c r="F188" s="86"/>
      <c r="G188" s="86"/>
    </row>
    <row r="189" spans="1:7" ht="12.75">
      <c r="A189" s="86"/>
      <c r="B189" s="86"/>
      <c r="C189" s="86"/>
      <c r="D189" s="86"/>
      <c r="E189" s="86"/>
      <c r="F189" s="86"/>
      <c r="G189" s="86"/>
    </row>
    <row r="190" spans="1:7" ht="12.75">
      <c r="A190" s="86"/>
      <c r="B190" s="86"/>
      <c r="C190" s="86"/>
      <c r="D190" s="86"/>
      <c r="E190" s="86"/>
      <c r="F190" s="86"/>
      <c r="G190" s="86"/>
    </row>
    <row r="191" spans="1:7" ht="12.75">
      <c r="A191" s="86"/>
      <c r="B191" s="86"/>
      <c r="C191" s="86"/>
      <c r="D191" s="86"/>
      <c r="E191" s="86"/>
      <c r="F191" s="86"/>
      <c r="G191" s="86"/>
    </row>
    <row r="192" spans="1:7" ht="12.75">
      <c r="A192" s="86"/>
      <c r="B192" s="86"/>
      <c r="C192" s="86"/>
      <c r="D192" s="86"/>
      <c r="E192" s="86"/>
      <c r="F192" s="86"/>
      <c r="G192" s="86"/>
    </row>
    <row r="193" spans="1:7" ht="12.75">
      <c r="A193" s="86"/>
      <c r="B193" s="86"/>
      <c r="C193" s="86"/>
      <c r="D193" s="86"/>
      <c r="E193" s="86"/>
      <c r="F193" s="86"/>
      <c r="G193" s="86"/>
    </row>
    <row r="194" spans="1:7" ht="12.75">
      <c r="A194" s="86"/>
      <c r="B194" s="86"/>
      <c r="C194" s="86"/>
      <c r="D194" s="86"/>
      <c r="E194" s="86"/>
      <c r="F194" s="86"/>
      <c r="G194" s="86"/>
    </row>
    <row r="195" spans="1:7" ht="12.75">
      <c r="A195" s="86"/>
      <c r="B195" s="86"/>
      <c r="C195" s="86"/>
      <c r="D195" s="86"/>
      <c r="E195" s="86"/>
      <c r="F195" s="86"/>
      <c r="G195" s="86"/>
    </row>
    <row r="196" spans="1:7" ht="12.75">
      <c r="A196" s="86"/>
      <c r="B196" s="86"/>
      <c r="C196" s="86"/>
      <c r="D196" s="86"/>
      <c r="E196" s="86"/>
      <c r="F196" s="86"/>
      <c r="G196" s="86"/>
    </row>
    <row r="197" spans="1:7" ht="12.75">
      <c r="A197" s="86"/>
      <c r="B197" s="86"/>
      <c r="C197" s="86"/>
      <c r="D197" s="86"/>
      <c r="E197" s="86"/>
      <c r="F197" s="86"/>
      <c r="G197" s="86"/>
    </row>
    <row r="198" spans="1:7" ht="12.75">
      <c r="A198" s="86"/>
      <c r="B198" s="86"/>
      <c r="C198" s="86"/>
      <c r="D198" s="86"/>
      <c r="E198" s="86"/>
      <c r="F198" s="86"/>
      <c r="G198" s="86"/>
    </row>
    <row r="199" spans="1:7" ht="12.75">
      <c r="A199" s="86"/>
      <c r="B199" s="86"/>
      <c r="C199" s="86"/>
      <c r="D199" s="86"/>
      <c r="E199" s="86"/>
      <c r="F199" s="86"/>
      <c r="G199" s="86"/>
    </row>
    <row r="200" spans="1:7" ht="12.75">
      <c r="A200" s="86"/>
      <c r="B200" s="86"/>
      <c r="C200" s="86"/>
      <c r="D200" s="86"/>
      <c r="E200" s="86"/>
      <c r="F200" s="86"/>
      <c r="G200" s="86"/>
    </row>
    <row r="201" spans="1:7" ht="12.75">
      <c r="A201" s="86"/>
      <c r="B201" s="86"/>
      <c r="C201" s="86"/>
      <c r="D201" s="86"/>
      <c r="E201" s="86"/>
      <c r="F201" s="86"/>
      <c r="G201" s="86"/>
    </row>
    <row r="202" spans="1:7" ht="12.75">
      <c r="A202" s="86"/>
      <c r="B202" s="86"/>
      <c r="C202" s="86"/>
      <c r="D202" s="86"/>
      <c r="E202" s="86"/>
      <c r="F202" s="86"/>
      <c r="G202" s="86"/>
    </row>
    <row r="203" spans="1:7" ht="12.75">
      <c r="A203" s="86"/>
      <c r="B203" s="86"/>
      <c r="C203" s="86"/>
      <c r="D203" s="86"/>
      <c r="E203" s="86"/>
      <c r="F203" s="86"/>
      <c r="G203" s="86"/>
    </row>
    <row r="204" spans="1:7" ht="12.75">
      <c r="A204" s="86"/>
      <c r="B204" s="86"/>
      <c r="C204" s="86"/>
      <c r="D204" s="86"/>
      <c r="E204" s="86"/>
      <c r="F204" s="86"/>
      <c r="G204" s="86"/>
    </row>
    <row r="205" spans="1:7" ht="12.75">
      <c r="A205" s="86"/>
      <c r="B205" s="86"/>
      <c r="C205" s="86"/>
      <c r="D205" s="86"/>
      <c r="E205" s="86"/>
      <c r="F205" s="86"/>
      <c r="G205" s="86"/>
    </row>
    <row r="206" spans="1:7" ht="12.75">
      <c r="A206" s="86"/>
      <c r="B206" s="86"/>
      <c r="C206" s="86"/>
      <c r="D206" s="86"/>
      <c r="E206" s="86"/>
      <c r="F206" s="86"/>
      <c r="G206" s="86"/>
    </row>
    <row r="207" spans="1:7" ht="12.75">
      <c r="A207" s="86"/>
      <c r="B207" s="86"/>
      <c r="C207" s="86"/>
      <c r="D207" s="86"/>
      <c r="E207" s="86"/>
      <c r="F207" s="86"/>
      <c r="G207" s="86"/>
    </row>
    <row r="208" spans="1:7" ht="12.75">
      <c r="A208" s="86"/>
      <c r="B208" s="86"/>
      <c r="C208" s="86"/>
      <c r="D208" s="86"/>
      <c r="E208" s="86"/>
      <c r="F208" s="86"/>
      <c r="G208" s="86"/>
    </row>
    <row r="209" spans="1:7" ht="12.75">
      <c r="A209" s="86"/>
      <c r="B209" s="86"/>
      <c r="C209" s="86"/>
      <c r="D209" s="86"/>
      <c r="E209" s="86"/>
      <c r="F209" s="86"/>
      <c r="G209" s="86"/>
    </row>
    <row r="210" spans="1:7" ht="12.75">
      <c r="A210" s="86"/>
      <c r="B210" s="86"/>
      <c r="C210" s="86"/>
      <c r="D210" s="86"/>
      <c r="E210" s="86"/>
      <c r="F210" s="86"/>
      <c r="G210" s="86"/>
    </row>
    <row r="211" spans="1:7" ht="12.75">
      <c r="A211" s="86"/>
      <c r="B211" s="86"/>
      <c r="C211" s="86"/>
      <c r="D211" s="86"/>
      <c r="E211" s="86"/>
      <c r="F211" s="86"/>
      <c r="G211" s="86"/>
    </row>
    <row r="212" spans="1:7" ht="12.75">
      <c r="A212" s="86"/>
      <c r="B212" s="86"/>
      <c r="C212" s="86"/>
      <c r="D212" s="86"/>
      <c r="E212" s="86"/>
      <c r="F212" s="86"/>
      <c r="G212" s="86"/>
    </row>
    <row r="213" spans="1:7" ht="12.75">
      <c r="A213" s="86"/>
      <c r="B213" s="86"/>
      <c r="C213" s="86"/>
      <c r="D213" s="86"/>
      <c r="E213" s="86"/>
      <c r="F213" s="86"/>
      <c r="G213" s="86"/>
    </row>
    <row r="214" spans="1:7" ht="12.75">
      <c r="A214" s="86"/>
      <c r="B214" s="86"/>
      <c r="C214" s="86"/>
      <c r="D214" s="86"/>
      <c r="E214" s="86"/>
      <c r="F214" s="86"/>
      <c r="G214" s="86"/>
    </row>
    <row r="215" spans="1:7" ht="12.75">
      <c r="A215" s="86"/>
      <c r="B215" s="86"/>
      <c r="C215" s="86"/>
      <c r="D215" s="86"/>
      <c r="E215" s="86"/>
      <c r="F215" s="86"/>
      <c r="G215" s="86"/>
    </row>
    <row r="216" spans="1:7" ht="12.75">
      <c r="A216" s="86"/>
      <c r="B216" s="86"/>
      <c r="C216" s="86"/>
      <c r="D216" s="86"/>
      <c r="E216" s="86"/>
      <c r="F216" s="86"/>
      <c r="G216" s="86"/>
    </row>
    <row r="217" spans="1:7" ht="12.75">
      <c r="A217" s="86"/>
      <c r="B217" s="86"/>
      <c r="C217" s="86"/>
      <c r="D217" s="86"/>
      <c r="E217" s="86"/>
      <c r="F217" s="86"/>
      <c r="G217" s="86"/>
    </row>
    <row r="218" spans="1:7" ht="12.75">
      <c r="A218" s="86"/>
      <c r="B218" s="86"/>
      <c r="C218" s="86"/>
      <c r="D218" s="86"/>
      <c r="E218" s="86"/>
      <c r="F218" s="86"/>
      <c r="G218" s="86"/>
    </row>
    <row r="219" spans="1:7" ht="12.75">
      <c r="A219" s="86"/>
      <c r="B219" s="86"/>
      <c r="C219" s="86"/>
      <c r="D219" s="86"/>
      <c r="E219" s="86"/>
      <c r="F219" s="86"/>
      <c r="G219" s="86"/>
    </row>
    <row r="220" spans="1:7" ht="12.75">
      <c r="A220" s="86"/>
      <c r="B220" s="86"/>
      <c r="C220" s="86"/>
      <c r="D220" s="86"/>
      <c r="E220" s="86"/>
      <c r="F220" s="86"/>
      <c r="G220" s="86"/>
    </row>
    <row r="221" spans="1:7" ht="12.75">
      <c r="A221" s="86"/>
      <c r="B221" s="86"/>
      <c r="C221" s="86"/>
      <c r="D221" s="86"/>
      <c r="E221" s="86"/>
      <c r="F221" s="86"/>
      <c r="G221" s="86"/>
    </row>
    <row r="222" spans="1:7" ht="12.75">
      <c r="A222" s="86"/>
      <c r="B222" s="86"/>
      <c r="C222" s="86"/>
      <c r="D222" s="86"/>
      <c r="E222" s="86"/>
      <c r="F222" s="86"/>
      <c r="G222" s="86"/>
    </row>
    <row r="223" spans="1:7" ht="12.75">
      <c r="A223" s="86"/>
      <c r="B223" s="86"/>
      <c r="C223" s="86"/>
      <c r="D223" s="86"/>
      <c r="E223" s="86"/>
      <c r="F223" s="86"/>
      <c r="G223" s="86"/>
    </row>
    <row r="224" spans="1:7" ht="12.75">
      <c r="A224" s="86"/>
      <c r="B224" s="86"/>
      <c r="C224" s="86"/>
      <c r="D224" s="86"/>
      <c r="E224" s="86"/>
      <c r="F224" s="86"/>
      <c r="G224" s="86"/>
    </row>
    <row r="225" spans="1:7" ht="12.75">
      <c r="A225" s="86"/>
      <c r="B225" s="86"/>
      <c r="C225" s="86"/>
      <c r="D225" s="86"/>
      <c r="E225" s="86"/>
      <c r="F225" s="86"/>
      <c r="G225" s="86"/>
    </row>
    <row r="226" spans="1:7" ht="12.75">
      <c r="A226" s="86"/>
      <c r="B226" s="86"/>
      <c r="C226" s="86"/>
      <c r="D226" s="86"/>
      <c r="E226" s="86"/>
      <c r="F226" s="86"/>
      <c r="G226" s="86"/>
    </row>
    <row r="227" spans="1:7" ht="12.75">
      <c r="A227" s="86"/>
      <c r="B227" s="86"/>
      <c r="C227" s="86"/>
      <c r="D227" s="86"/>
      <c r="E227" s="86"/>
      <c r="F227" s="86"/>
      <c r="G227" s="86"/>
    </row>
    <row r="228" spans="1:7" ht="12.75">
      <c r="A228" s="86"/>
      <c r="B228" s="86"/>
      <c r="C228" s="86"/>
      <c r="D228" s="86"/>
      <c r="E228" s="86"/>
      <c r="F228" s="86"/>
      <c r="G228" s="86"/>
    </row>
    <row r="229" spans="1:7" ht="12.75">
      <c r="A229" s="86"/>
      <c r="B229" s="86"/>
      <c r="C229" s="86"/>
      <c r="D229" s="86"/>
      <c r="E229" s="86"/>
      <c r="F229" s="86"/>
      <c r="G229" s="86"/>
    </row>
    <row r="230" spans="1:7" ht="12.75">
      <c r="A230" s="86"/>
      <c r="B230" s="86"/>
      <c r="C230" s="86"/>
      <c r="D230" s="86"/>
      <c r="E230" s="86"/>
      <c r="F230" s="86"/>
      <c r="G230" s="86"/>
    </row>
    <row r="231" spans="1:7" ht="12.75">
      <c r="A231" s="86"/>
      <c r="B231" s="86"/>
      <c r="C231" s="86"/>
      <c r="D231" s="86"/>
      <c r="E231" s="86"/>
      <c r="F231" s="86"/>
      <c r="G231" s="86"/>
    </row>
    <row r="232" spans="1:7" ht="12.75">
      <c r="A232" s="86"/>
      <c r="B232" s="86"/>
      <c r="C232" s="86"/>
      <c r="D232" s="86"/>
      <c r="E232" s="86"/>
      <c r="F232" s="86"/>
      <c r="G232" s="86"/>
    </row>
    <row r="233" spans="1:7" ht="12.75">
      <c r="A233" s="86"/>
      <c r="B233" s="86"/>
      <c r="C233" s="86"/>
      <c r="D233" s="86"/>
      <c r="E233" s="86"/>
      <c r="F233" s="86"/>
      <c r="G233" s="86"/>
    </row>
    <row r="234" spans="1:7" ht="12.75">
      <c r="A234" s="86"/>
      <c r="B234" s="86"/>
      <c r="C234" s="86"/>
      <c r="D234" s="86"/>
      <c r="E234" s="86"/>
      <c r="F234" s="86"/>
      <c r="G234" s="86"/>
    </row>
    <row r="235" spans="1:7" ht="12.75">
      <c r="A235" s="86"/>
      <c r="B235" s="86"/>
      <c r="C235" s="86"/>
      <c r="D235" s="86"/>
      <c r="E235" s="86"/>
      <c r="F235" s="86"/>
      <c r="G235" s="86"/>
    </row>
    <row r="236" spans="1:7" ht="12.75">
      <c r="A236" s="86"/>
      <c r="B236" s="86"/>
      <c r="C236" s="86"/>
      <c r="D236" s="86"/>
      <c r="E236" s="86"/>
      <c r="F236" s="86"/>
      <c r="G236" s="86"/>
    </row>
    <row r="237" spans="1:7" ht="12.75">
      <c r="A237" s="86"/>
      <c r="B237" s="86"/>
      <c r="C237" s="86"/>
      <c r="D237" s="86"/>
      <c r="E237" s="86"/>
      <c r="F237" s="86"/>
      <c r="G237" s="86"/>
    </row>
    <row r="238" spans="1:7" ht="12.75">
      <c r="A238" s="86"/>
      <c r="B238" s="86"/>
      <c r="C238" s="86"/>
      <c r="D238" s="86"/>
      <c r="E238" s="86"/>
      <c r="F238" s="86"/>
      <c r="G238" s="86"/>
    </row>
    <row r="239" spans="1:7" ht="12.75">
      <c r="A239" s="86"/>
      <c r="B239" s="86"/>
      <c r="C239" s="86"/>
      <c r="D239" s="86"/>
      <c r="E239" s="86"/>
      <c r="F239" s="86"/>
      <c r="G239" s="86"/>
    </row>
    <row r="240" spans="1:7" ht="12.75">
      <c r="A240" s="86"/>
      <c r="B240" s="86"/>
      <c r="C240" s="86"/>
      <c r="D240" s="86"/>
      <c r="E240" s="86"/>
      <c r="F240" s="86"/>
      <c r="G240" s="86"/>
    </row>
    <row r="241" spans="1:7" ht="12.75">
      <c r="A241" s="86"/>
      <c r="B241" s="86"/>
      <c r="C241" s="86"/>
      <c r="D241" s="86"/>
      <c r="E241" s="86"/>
      <c r="F241" s="86"/>
      <c r="G241" s="86"/>
    </row>
    <row r="242" spans="1:7" ht="12.75">
      <c r="A242" s="86"/>
      <c r="B242" s="86"/>
      <c r="C242" s="86"/>
      <c r="D242" s="86"/>
      <c r="E242" s="86"/>
      <c r="F242" s="86"/>
      <c r="G242" s="86"/>
    </row>
    <row r="243" spans="1:7" ht="12.75">
      <c r="A243" s="86"/>
      <c r="B243" s="86"/>
      <c r="C243" s="86"/>
      <c r="D243" s="86"/>
      <c r="E243" s="86"/>
      <c r="F243" s="86"/>
      <c r="G243" s="86"/>
    </row>
    <row r="244" spans="1:7" ht="12.75">
      <c r="A244" s="86"/>
      <c r="B244" s="86"/>
      <c r="C244" s="86"/>
      <c r="D244" s="86"/>
      <c r="E244" s="86"/>
      <c r="F244" s="86"/>
      <c r="G244" s="86"/>
    </row>
    <row r="245" spans="1:7" ht="12.75">
      <c r="A245" s="86"/>
      <c r="B245" s="86"/>
      <c r="C245" s="86"/>
      <c r="D245" s="86"/>
      <c r="E245" s="86"/>
      <c r="F245" s="86"/>
      <c r="G245" s="86"/>
    </row>
    <row r="246" spans="1:7" ht="12.75">
      <c r="A246" s="86"/>
      <c r="B246" s="86"/>
      <c r="C246" s="86"/>
      <c r="D246" s="86"/>
      <c r="E246" s="86"/>
      <c r="F246" s="86"/>
      <c r="G246" s="86"/>
    </row>
    <row r="247" spans="1:7" ht="12.75">
      <c r="A247" s="86"/>
      <c r="B247" s="86"/>
      <c r="C247" s="86"/>
      <c r="D247" s="86"/>
      <c r="E247" s="86"/>
      <c r="F247" s="86"/>
      <c r="G247" s="86"/>
    </row>
    <row r="248" spans="1:7" ht="12.75">
      <c r="A248" s="86"/>
      <c r="B248" s="86"/>
      <c r="C248" s="86"/>
      <c r="D248" s="86"/>
      <c r="E248" s="86"/>
      <c r="F248" s="86"/>
      <c r="G248" s="86"/>
    </row>
    <row r="249" spans="1:7" ht="12.75">
      <c r="A249" s="86"/>
      <c r="B249" s="86"/>
      <c r="C249" s="86"/>
      <c r="D249" s="86"/>
      <c r="E249" s="86"/>
      <c r="F249" s="86"/>
      <c r="G249" s="86"/>
    </row>
    <row r="250" spans="1:7" ht="12.75">
      <c r="A250" s="86"/>
      <c r="B250" s="86"/>
      <c r="C250" s="86"/>
      <c r="D250" s="86"/>
      <c r="E250" s="86"/>
      <c r="F250" s="86"/>
      <c r="G250" s="86"/>
    </row>
    <row r="251" spans="1:7" ht="12.75">
      <c r="A251" s="86"/>
      <c r="B251" s="86"/>
      <c r="C251" s="86"/>
      <c r="D251" s="86"/>
      <c r="E251" s="86"/>
      <c r="F251" s="86"/>
      <c r="G251" s="86"/>
    </row>
    <row r="252" spans="1:7" ht="12.75">
      <c r="A252" s="86"/>
      <c r="B252" s="86"/>
      <c r="C252" s="86"/>
      <c r="D252" s="86"/>
      <c r="E252" s="86"/>
      <c r="F252" s="86"/>
      <c r="G252" s="86"/>
    </row>
    <row r="253" spans="1:7" ht="12.75">
      <c r="A253" s="86"/>
      <c r="B253" s="86"/>
      <c r="C253" s="86"/>
      <c r="D253" s="86"/>
      <c r="E253" s="86"/>
      <c r="F253" s="86"/>
      <c r="G253" s="86"/>
    </row>
    <row r="254" spans="1:7" ht="12.75">
      <c r="A254" s="86"/>
      <c r="B254" s="86"/>
      <c r="C254" s="86"/>
      <c r="D254" s="86"/>
      <c r="E254" s="86"/>
      <c r="F254" s="86"/>
      <c r="G254" s="86"/>
    </row>
    <row r="255" spans="1:7" ht="12.75">
      <c r="A255" s="86"/>
      <c r="B255" s="86"/>
      <c r="C255" s="86"/>
      <c r="D255" s="86"/>
      <c r="E255" s="86"/>
      <c r="F255" s="86"/>
      <c r="G255" s="86"/>
    </row>
    <row r="256" spans="1:7" ht="12.75">
      <c r="A256" s="86"/>
      <c r="B256" s="86"/>
      <c r="C256" s="86"/>
      <c r="D256" s="86"/>
      <c r="E256" s="86"/>
      <c r="F256" s="86"/>
      <c r="G256" s="86"/>
    </row>
    <row r="257" spans="1:7" ht="12.75">
      <c r="A257" s="86"/>
      <c r="B257" s="86"/>
      <c r="C257" s="86"/>
      <c r="D257" s="86"/>
      <c r="E257" s="86"/>
      <c r="F257" s="86"/>
      <c r="G257" s="86"/>
    </row>
    <row r="258" spans="1:7" ht="12.75">
      <c r="A258" s="86"/>
      <c r="B258" s="86"/>
      <c r="C258" s="86"/>
      <c r="D258" s="86"/>
      <c r="E258" s="86"/>
      <c r="F258" s="86"/>
      <c r="G258" s="86"/>
    </row>
    <row r="259" spans="1:7" ht="12.75">
      <c r="A259" s="86"/>
      <c r="B259" s="86"/>
      <c r="C259" s="86"/>
      <c r="D259" s="86"/>
      <c r="E259" s="86"/>
      <c r="F259" s="86"/>
      <c r="G259" s="86"/>
    </row>
    <row r="260" spans="1:7" ht="12.75">
      <c r="A260" s="86"/>
      <c r="B260" s="86"/>
      <c r="C260" s="86"/>
      <c r="D260" s="86"/>
      <c r="E260" s="86"/>
      <c r="F260" s="86"/>
      <c r="G260" s="86"/>
    </row>
  </sheetData>
  <sheetProtection/>
  <mergeCells count="3">
    <mergeCell ref="B2:F2"/>
    <mergeCell ref="B3:E3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40.7109375" style="0" customWidth="1"/>
    <col min="2" max="6" width="16.8515625" style="0" customWidth="1"/>
  </cols>
  <sheetData>
    <row r="2" spans="2:6" ht="15.75">
      <c r="B2" s="226" t="s">
        <v>104</v>
      </c>
      <c r="C2" s="226"/>
      <c r="D2" s="226"/>
      <c r="E2" s="226"/>
      <c r="F2" s="226"/>
    </row>
    <row r="3" spans="2:6" ht="15.75">
      <c r="B3" s="201" t="s">
        <v>110</v>
      </c>
      <c r="C3" s="201"/>
      <c r="D3" s="201"/>
      <c r="E3" s="209"/>
      <c r="F3" s="25" t="s">
        <v>102</v>
      </c>
    </row>
    <row r="4" spans="1:6" ht="25.5">
      <c r="A4" s="77" t="s">
        <v>160</v>
      </c>
      <c r="B4" s="19" t="s">
        <v>100</v>
      </c>
      <c r="C4" s="20" t="s">
        <v>24</v>
      </c>
      <c r="D4" s="20" t="s">
        <v>25</v>
      </c>
      <c r="E4" s="24" t="s">
        <v>26</v>
      </c>
      <c r="F4" s="26">
        <f>SUM(E:E)</f>
        <v>0</v>
      </c>
    </row>
    <row r="5" spans="2:5" ht="12.75">
      <c r="B5" s="21"/>
      <c r="C5" s="22"/>
      <c r="D5" s="23"/>
      <c r="E5" s="22"/>
    </row>
    <row r="6" spans="2:5" ht="12.75">
      <c r="B6" s="2"/>
      <c r="C6" s="2"/>
      <c r="D6" s="2"/>
      <c r="E6" s="2"/>
    </row>
    <row r="7" spans="2:5" ht="12.75">
      <c r="B7" s="21"/>
      <c r="C7" s="22"/>
      <c r="D7" s="23"/>
      <c r="E7" s="22"/>
    </row>
    <row r="8" spans="2:5" ht="12.75">
      <c r="B8" s="2"/>
      <c r="C8" s="2"/>
      <c r="D8" s="2"/>
      <c r="E8" s="2"/>
    </row>
    <row r="9" spans="2:5" ht="12.75">
      <c r="B9" s="21"/>
      <c r="C9" s="22"/>
      <c r="D9" s="23"/>
      <c r="E9" s="22"/>
    </row>
    <row r="10" spans="2:5" ht="12.75">
      <c r="B10" s="2"/>
      <c r="C10" s="2"/>
      <c r="D10" s="2"/>
      <c r="E10" s="2"/>
    </row>
    <row r="11" spans="2:5" ht="12.75">
      <c r="B11" s="21"/>
      <c r="C11" s="22"/>
      <c r="D11" s="23"/>
      <c r="E11" s="22"/>
    </row>
    <row r="12" spans="2:5" ht="12.75">
      <c r="B12" s="2"/>
      <c r="C12" s="2"/>
      <c r="D12" s="2"/>
      <c r="E12" s="2"/>
    </row>
    <row r="13" spans="2:5" ht="12.75">
      <c r="B13" s="21"/>
      <c r="C13" s="22"/>
      <c r="D13" s="23"/>
      <c r="E13" s="22"/>
    </row>
    <row r="14" spans="2:5" ht="12.75">
      <c r="B14" s="2"/>
      <c r="C14" s="2"/>
      <c r="D14" s="2"/>
      <c r="E14" s="7"/>
    </row>
    <row r="15" spans="2:5" ht="12.75">
      <c r="B15" s="21"/>
      <c r="C15" s="22"/>
      <c r="D15" s="23"/>
      <c r="E15" s="22"/>
    </row>
    <row r="16" spans="2:5" ht="12.75">
      <c r="B16" s="2"/>
      <c r="C16" s="2"/>
      <c r="D16" s="2"/>
      <c r="E16" s="2"/>
    </row>
    <row r="17" spans="2:5" ht="12.75">
      <c r="B17" s="21"/>
      <c r="C17" s="22"/>
      <c r="D17" s="23"/>
      <c r="E17" s="22"/>
    </row>
    <row r="18" spans="2:5" ht="12.75">
      <c r="B18" s="2"/>
      <c r="C18" s="2"/>
      <c r="D18" s="2"/>
      <c r="E18" s="2"/>
    </row>
    <row r="19" spans="2:5" ht="12.75">
      <c r="B19" s="21"/>
      <c r="C19" s="22"/>
      <c r="D19" s="23"/>
      <c r="E19" s="22"/>
    </row>
    <row r="20" spans="2:5" ht="12.75">
      <c r="B20" s="2"/>
      <c r="C20" s="2"/>
      <c r="D20" s="2"/>
      <c r="E20" s="2"/>
    </row>
    <row r="21" spans="2:5" ht="12.75">
      <c r="B21" s="21"/>
      <c r="C21" s="22"/>
      <c r="D21" s="23"/>
      <c r="E21" s="22"/>
    </row>
    <row r="22" spans="2:5" ht="12.75">
      <c r="B22" s="2"/>
      <c r="C22" s="2"/>
      <c r="D22" s="2"/>
      <c r="E22" s="2"/>
    </row>
    <row r="23" spans="2:5" ht="12.75">
      <c r="B23" s="21"/>
      <c r="C23" s="22"/>
      <c r="D23" s="23"/>
      <c r="E23" s="22"/>
    </row>
    <row r="24" spans="2:5" ht="12.75">
      <c r="B24" s="2"/>
      <c r="C24" s="2"/>
      <c r="D24" s="2"/>
      <c r="E24" s="2"/>
    </row>
    <row r="25" spans="2:5" ht="12.75">
      <c r="B25" s="21"/>
      <c r="C25" s="22"/>
      <c r="D25" s="23"/>
      <c r="E25" s="22"/>
    </row>
    <row r="26" spans="2:5" ht="12.75">
      <c r="B26" s="2"/>
      <c r="C26" s="2"/>
      <c r="D26" s="2"/>
      <c r="E26" s="2"/>
    </row>
    <row r="27" spans="2:5" ht="12.75">
      <c r="B27" s="21"/>
      <c r="C27" s="22"/>
      <c r="D27" s="23"/>
      <c r="E27" s="22"/>
    </row>
    <row r="28" spans="2:5" ht="12.75">
      <c r="B28" s="2"/>
      <c r="C28" s="2"/>
      <c r="D28" s="2"/>
      <c r="E28" s="2"/>
    </row>
    <row r="29" spans="2:5" ht="12.75">
      <c r="B29" s="21"/>
      <c r="C29" s="22"/>
      <c r="D29" s="23"/>
      <c r="E29" s="22"/>
    </row>
    <row r="30" spans="2:5" ht="12.75">
      <c r="B30" s="2"/>
      <c r="C30" s="2"/>
      <c r="D30" s="2"/>
      <c r="E30" s="2"/>
    </row>
  </sheetData>
  <sheetProtection/>
  <mergeCells count="2">
    <mergeCell ref="B2:F2"/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britz</cp:lastModifiedBy>
  <cp:lastPrinted>2019-02-11T12:09:15Z</cp:lastPrinted>
  <dcterms:created xsi:type="dcterms:W3CDTF">2013-05-04T06:40:48Z</dcterms:created>
  <dcterms:modified xsi:type="dcterms:W3CDTF">2019-11-22T09:09:07Z</dcterms:modified>
  <cp:category/>
  <cp:version/>
  <cp:contentType/>
  <cp:contentStatus/>
</cp:coreProperties>
</file>